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NICAUCA\PDI SEGUIMINETO 2023\Consolidados\"/>
    </mc:Choice>
  </mc:AlternateContent>
  <xr:revisionPtr revIDLastSave="0" documentId="13_ncr:1_{CAC37BEC-BBA6-4207-A73E-19577198E862}" xr6:coauthVersionLast="47" xr6:coauthVersionMax="47" xr10:uidLastSave="{00000000-0000-0000-0000-000000000000}"/>
  <bookViews>
    <workbookView xWindow="-120" yWindow="-120" windowWidth="29040" windowHeight="15720" tabRatio="884" activeTab="1" xr2:uid="{00000000-000D-0000-FFFF-FFFF00000000}"/>
  </bookViews>
  <sheets>
    <sheet name="HOJA # 1 INVERSIÓN " sheetId="46" r:id="rId1"/>
    <sheet name="CRAI" sheetId="7" r:id="rId2"/>
    <sheet name="C. POSGRADOS" sheetId="8" r:id="rId3"/>
    <sheet name="CUALIF. PROFES." sheetId="9" r:id="rId4"/>
    <sheet name="FISH" sheetId="10" r:id="rId5"/>
    <sheet name="OBS. EDU. Y PEDA." sheetId="11" r:id="rId6"/>
    <sheet name="ORQUESTA S." sheetId="12" r:id="rId7"/>
    <sheet name="EGRESADOS " sheetId="13" r:id="rId8"/>
    <sheet name="DISCAPACIDAD " sheetId="14" r:id="rId9"/>
    <sheet name="PERMANESER" sheetId="16" r:id="rId10"/>
    <sheet name="CONSULTORIAS " sheetId="18" r:id="rId11"/>
    <sheet name="PLAN DE MANTENIMIENTO " sheetId="45" r:id="rId12"/>
    <sheet name="NUEVAS EDIFICACIONES " sheetId="17" r:id="rId13"/>
    <sheet name="GENERO" sheetId="20" r:id="rId14"/>
    <sheet name="FORTALECIMIENTO VCB" sheetId="21" r:id="rId15"/>
    <sheet name="FORTALEC. MEMORIA Y TERR." sheetId="22" r:id="rId16"/>
    <sheet name="RECREACION Y DEP." sheetId="23" r:id="rId17"/>
    <sheet name="SALUD MENTAL " sheetId="24" r:id="rId18"/>
    <sheet name="OTHERSIDE" sheetId="25" r:id="rId19"/>
    <sheet name="TRANF. CT&amp;I" sheetId="26" r:id="rId20"/>
    <sheet name="G. CONOC. CT&amp;I-C" sheetId="27" r:id="rId21"/>
    <sheet name="FORTA. OF. CT&amp;I-C" sheetId="28" r:id="rId22"/>
    <sheet name="POSTERIS LVMEN " sheetId="29" r:id="rId23"/>
    <sheet name="NAYA" sheetId="44" r:id="rId24"/>
    <sheet name="ACRED. PRO. ACREDITABLES " sheetId="30" r:id="rId25"/>
    <sheet name="RENOVA. Y CERTI. INST. " sheetId="31" r:id="rId26"/>
    <sheet name="SIST. GES. AMBI. " sheetId="32" r:id="rId27"/>
    <sheet name="SISTEMA DE GES. INT." sheetId="33" r:id="rId28"/>
    <sheet name="PORTAL WEB " sheetId="34" r:id="rId29"/>
    <sheet name="MODER. RECU &amp; PLATAF. TEC. " sheetId="35" r:id="rId30"/>
    <sheet name="MODER. TECNO. VoIP" sheetId="36" r:id="rId31"/>
    <sheet name="FORTALEC. COMUNICACIÓN " sheetId="43" r:id="rId32"/>
    <sheet name="APREN. Y ESNSEÑ. CON AMOR" sheetId="37" r:id="rId33"/>
    <sheet name="SIST. ESTRATEGICO ORGANI. " sheetId="39" r:id="rId34"/>
    <sheet name="DOTA. &amp; ACCE. UNIVERS." sheetId="40" r:id="rId35"/>
    <sheet name="TABLAS RET. DOCUMENT." sheetId="42" r:id="rId36"/>
    <sheet name="Hoja1" sheetId="48" r:id="rId37"/>
    <sheet name="FOR 43" sheetId="6" r:id="rId38"/>
  </sheets>
  <definedNames>
    <definedName name="_xlnm._FilterDatabase" localSheetId="0" hidden="1">'HOJA # 1 INVERSIÓN '!$A$1:$BC$216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9" i="46" l="1"/>
  <c r="AM49" i="46"/>
  <c r="AM69" i="46"/>
  <c r="BZ21" i="26"/>
  <c r="BZ21" i="39" l="1"/>
  <c r="AC21" i="46"/>
  <c r="AB24" i="27" l="1"/>
  <c r="AC22" i="40"/>
  <c r="AB22" i="40"/>
  <c r="AC24" i="39"/>
  <c r="AC22" i="37"/>
  <c r="AC24" i="43"/>
  <c r="AC24" i="35" l="1"/>
  <c r="Y24" i="35"/>
  <c r="AC22" i="34"/>
  <c r="AE23" i="33"/>
  <c r="AC23" i="33"/>
  <c r="AB22" i="45"/>
  <c r="AC22" i="45"/>
  <c r="Y22" i="45"/>
  <c r="AC24" i="32"/>
  <c r="AC23" i="31"/>
  <c r="AB23" i="30"/>
  <c r="AC23" i="30"/>
  <c r="AC23" i="44"/>
  <c r="AC26" i="29"/>
  <c r="AC22" i="28"/>
  <c r="AE24" i="27"/>
  <c r="AC24" i="27"/>
  <c r="AC24" i="26"/>
  <c r="AC22" i="25"/>
  <c r="AB22" i="23"/>
  <c r="AC25" i="22"/>
  <c r="AC23" i="21"/>
  <c r="AC22" i="20"/>
  <c r="AC22" i="17"/>
  <c r="AB22" i="17"/>
  <c r="Y22" i="17"/>
  <c r="AC22" i="18" l="1"/>
  <c r="AF24" i="16"/>
  <c r="AE24" i="16"/>
  <c r="AC24" i="16"/>
  <c r="AB24" i="16"/>
  <c r="AC24" i="14"/>
  <c r="AC25" i="13"/>
  <c r="AC23" i="12"/>
  <c r="AC22" i="11"/>
  <c r="AE22" i="11" s="1"/>
  <c r="AC23" i="10"/>
  <c r="AC22" i="9"/>
  <c r="AC23" i="8"/>
  <c r="AE23" i="8"/>
  <c r="AE23" i="7"/>
  <c r="AC23" i="7"/>
  <c r="AB23" i="7"/>
  <c r="BZ19" i="40"/>
  <c r="BZ18" i="34"/>
  <c r="BZ19" i="34"/>
  <c r="BZ23" i="29"/>
  <c r="BZ21" i="27"/>
  <c r="AF18" i="27"/>
  <c r="BZ21" i="14"/>
  <c r="BZ21" i="16"/>
  <c r="BZ19" i="25"/>
  <c r="BZ19" i="24"/>
  <c r="AE24" i="32"/>
  <c r="BZ21" i="32"/>
  <c r="BZ19" i="45"/>
  <c r="BZ21" i="43"/>
  <c r="BZ19" i="9"/>
  <c r="BZ20" i="8"/>
  <c r="BZ20" i="33"/>
  <c r="BZ20" i="31"/>
  <c r="BZ20" i="30" l="1"/>
  <c r="BZ19" i="37"/>
  <c r="BZ22" i="22"/>
  <c r="BY20" i="22"/>
  <c r="BZ20" i="22" s="1"/>
  <c r="AD20" i="22"/>
  <c r="AD19" i="22"/>
  <c r="BZ19" i="11"/>
  <c r="BZ19" i="17"/>
  <c r="BZ19" i="18"/>
  <c r="AE18" i="18"/>
  <c r="AE24" i="26"/>
  <c r="AE22" i="28"/>
  <c r="AE23" i="44"/>
  <c r="AE22" i="25"/>
  <c r="AE23" i="30"/>
  <c r="AE23" i="31"/>
  <c r="AE22" i="34"/>
  <c r="AB24" i="35"/>
  <c r="AE24" i="35"/>
  <c r="AE24" i="43"/>
  <c r="AE22" i="37"/>
  <c r="AE24" i="39"/>
  <c r="AE22" i="40"/>
  <c r="AE22" i="42"/>
  <c r="AL15" i="46" l="1"/>
  <c r="AL6" i="46"/>
  <c r="BZ22" i="42"/>
  <c r="BZ23" i="42" s="1"/>
  <c r="BY22" i="42"/>
  <c r="BZ22" i="40"/>
  <c r="BY22" i="40"/>
  <c r="BZ23" i="40" s="1"/>
  <c r="BZ24" i="39"/>
  <c r="BZ25" i="39" s="1"/>
  <c r="BY24" i="39"/>
  <c r="BZ22" i="37"/>
  <c r="BZ23" i="37" s="1"/>
  <c r="BY22" i="37"/>
  <c r="BZ24" i="43"/>
  <c r="BZ25" i="43" s="1"/>
  <c r="BY24" i="43"/>
  <c r="BZ22" i="36"/>
  <c r="BZ24" i="35"/>
  <c r="BY24" i="35"/>
  <c r="BZ22" i="34"/>
  <c r="BZ23" i="34" s="1"/>
  <c r="BY22" i="34"/>
  <c r="BY23" i="33"/>
  <c r="BY24" i="32"/>
  <c r="BZ23" i="31"/>
  <c r="BZ24" i="31" s="1"/>
  <c r="BY23" i="31"/>
  <c r="BZ23" i="30"/>
  <c r="BY23" i="30"/>
  <c r="BZ22" i="25"/>
  <c r="BZ23" i="25" s="1"/>
  <c r="BY22" i="25"/>
  <c r="BY23" i="44"/>
  <c r="BY26" i="29"/>
  <c r="BY22" i="28"/>
  <c r="BZ24" i="27"/>
  <c r="BY24" i="27"/>
  <c r="BZ24" i="26"/>
  <c r="BZ25" i="26" s="1"/>
  <c r="BY24" i="26"/>
  <c r="BY22" i="24"/>
  <c r="AE22" i="24"/>
  <c r="BZ22" i="24" s="1"/>
  <c r="BZ23" i="24" s="1"/>
  <c r="AE22" i="23"/>
  <c r="BZ22" i="23" s="1"/>
  <c r="BZ23" i="23" s="1"/>
  <c r="BY22" i="23"/>
  <c r="BY25" i="22"/>
  <c r="AE25" i="22"/>
  <c r="BZ25" i="22" s="1"/>
  <c r="BZ26" i="22" s="1"/>
  <c r="BY23" i="21"/>
  <c r="AE23" i="21"/>
  <c r="BZ23" i="21" s="1"/>
  <c r="BZ24" i="21" s="1"/>
  <c r="BY22" i="20"/>
  <c r="AE22" i="20"/>
  <c r="BZ22" i="20" s="1"/>
  <c r="BZ23" i="20" s="1"/>
  <c r="AE22" i="17"/>
  <c r="BZ22" i="17"/>
  <c r="BZ23" i="17" s="1"/>
  <c r="BY22" i="17"/>
  <c r="BY22" i="45"/>
  <c r="AE22" i="45"/>
  <c r="BZ22" i="45" s="1"/>
  <c r="BZ23" i="45" s="1"/>
  <c r="BY22" i="18"/>
  <c r="AE22" i="18"/>
  <c r="BZ22" i="18" s="1"/>
  <c r="BZ23" i="18" s="1"/>
  <c r="BZ25" i="27" l="1"/>
  <c r="BZ24" i="30"/>
  <c r="BZ25" i="35"/>
  <c r="BY24" i="16"/>
  <c r="BZ24" i="16"/>
  <c r="BY24" i="14"/>
  <c r="AE24" i="14"/>
  <c r="BZ24" i="14" s="1"/>
  <c r="BZ25" i="14" s="1"/>
  <c r="BY25" i="13"/>
  <c r="AE25" i="13"/>
  <c r="BZ25" i="13" s="1"/>
  <c r="BZ26" i="13" s="1"/>
  <c r="BZ23" i="12"/>
  <c r="BZ24" i="12" s="1"/>
  <c r="BY23" i="12"/>
  <c r="AE23" i="12"/>
  <c r="BY22" i="11"/>
  <c r="BZ22" i="11"/>
  <c r="BZ23" i="11" s="1"/>
  <c r="BY23" i="10"/>
  <c r="AE23" i="10"/>
  <c r="BZ23" i="10" s="1"/>
  <c r="BZ24" i="10" s="1"/>
  <c r="BY22" i="9"/>
  <c r="AE22" i="9"/>
  <c r="BZ22" i="9" s="1"/>
  <c r="BZ23" i="9" s="1"/>
  <c r="BZ23" i="8"/>
  <c r="BZ24" i="8" s="1"/>
  <c r="BY23" i="8"/>
  <c r="BY23" i="7"/>
  <c r="BZ23" i="7"/>
  <c r="AE18" i="42"/>
  <c r="AC56" i="46" s="1"/>
  <c r="BZ25" i="16" l="1"/>
  <c r="AE18" i="11"/>
  <c r="AE19" i="22"/>
  <c r="AC70" i="46" s="1"/>
  <c r="AE20" i="22"/>
  <c r="AE21" i="22"/>
  <c r="AE18" i="22"/>
  <c r="AF18" i="22" s="1"/>
  <c r="AC71" i="46"/>
  <c r="AC72" i="46"/>
  <c r="AE18" i="8"/>
  <c r="AE18" i="28"/>
  <c r="AC12" i="46" s="1"/>
  <c r="AE20" i="27"/>
  <c r="AC11" i="46" s="1"/>
  <c r="AE18" i="36" l="1"/>
  <c r="AC55" i="46" s="1"/>
  <c r="AF18" i="36" l="1"/>
  <c r="AE18" i="23"/>
  <c r="AC43" i="46" s="1"/>
  <c r="AE21" i="13" l="1"/>
  <c r="AN76" i="46"/>
  <c r="BY21" i="13" l="1"/>
  <c r="BZ21" i="13" s="1"/>
  <c r="AC33" i="46"/>
  <c r="AF21" i="13"/>
  <c r="AM56" i="46"/>
  <c r="AL56" i="46"/>
  <c r="AM75" i="46"/>
  <c r="AL75" i="46"/>
  <c r="AM57" i="46"/>
  <c r="AL57" i="46"/>
  <c r="AM38" i="46"/>
  <c r="AL38" i="46"/>
  <c r="AM60" i="46"/>
  <c r="AL60" i="46"/>
  <c r="AE22" i="36"/>
  <c r="AB22" i="36"/>
  <c r="BY22" i="36" s="1"/>
  <c r="BZ23" i="36" s="1"/>
  <c r="AM55" i="46"/>
  <c r="AM52" i="46"/>
  <c r="AL52" i="46"/>
  <c r="AM51" i="46"/>
  <c r="AL51" i="46"/>
  <c r="BZ23" i="33"/>
  <c r="BZ24" i="33" s="1"/>
  <c r="AB23" i="33"/>
  <c r="AL49" i="46"/>
  <c r="AN49" i="46" s="1"/>
  <c r="BZ24" i="32"/>
  <c r="BZ25" i="32" s="1"/>
  <c r="AB24" i="32"/>
  <c r="AM27" i="46"/>
  <c r="AL27" i="46"/>
  <c r="AM19" i="46"/>
  <c r="AL19" i="46"/>
  <c r="AM17" i="46"/>
  <c r="AL17" i="46"/>
  <c r="AE26" i="29"/>
  <c r="BZ26" i="29" s="1"/>
  <c r="BZ27" i="29" s="1"/>
  <c r="AB26" i="29"/>
  <c r="AL64" i="46"/>
  <c r="AB23" i="44"/>
  <c r="AL39" i="46"/>
  <c r="AB22" i="28"/>
  <c r="AL12" i="46" s="1"/>
  <c r="AM9" i="46"/>
  <c r="AN9" i="46" s="1"/>
  <c r="AB24" i="26"/>
  <c r="AM6" i="46"/>
  <c r="AN6" i="46" s="1"/>
  <c r="AL69" i="46"/>
  <c r="AM48" i="46"/>
  <c r="AL48" i="46"/>
  <c r="AM47" i="46"/>
  <c r="AL47" i="46"/>
  <c r="AM44" i="46"/>
  <c r="AL44" i="46"/>
  <c r="AM43" i="46"/>
  <c r="AL43" i="46"/>
  <c r="AM41" i="46"/>
  <c r="AL41" i="46"/>
  <c r="AF22" i="20"/>
  <c r="AB22" i="20"/>
  <c r="AM37" i="46"/>
  <c r="AL37" i="46"/>
  <c r="AM74" i="46"/>
  <c r="AL74" i="46"/>
  <c r="AM73" i="46"/>
  <c r="AL73" i="46"/>
  <c r="AM63" i="46"/>
  <c r="AL63" i="46"/>
  <c r="AM34" i="46"/>
  <c r="AL34" i="46"/>
  <c r="AM30" i="46"/>
  <c r="AL30" i="46"/>
  <c r="AM25" i="46"/>
  <c r="AL25" i="46"/>
  <c r="AM24" i="46"/>
  <c r="AL24" i="46"/>
  <c r="AM22" i="46"/>
  <c r="AL22" i="46"/>
  <c r="AM21" i="46"/>
  <c r="AL21" i="46"/>
  <c r="AB23" i="8"/>
  <c r="AH11" i="46"/>
  <c r="AI11" i="46" s="1"/>
  <c r="AM13" i="46"/>
  <c r="AC24" i="46"/>
  <c r="AN30" i="46" l="1"/>
  <c r="AN34" i="46"/>
  <c r="AN22" i="46"/>
  <c r="AN47" i="46"/>
  <c r="AN56" i="46"/>
  <c r="AN48" i="46"/>
  <c r="AN27" i="46"/>
  <c r="AN25" i="46"/>
  <c r="AN24" i="46"/>
  <c r="AN41" i="46"/>
  <c r="AN38" i="46"/>
  <c r="AN19" i="46"/>
  <c r="AN75" i="46"/>
  <c r="AN52" i="46"/>
  <c r="AN63" i="46"/>
  <c r="AN17" i="46"/>
  <c r="AN43" i="46"/>
  <c r="AN74" i="46"/>
  <c r="AL55" i="46"/>
  <c r="AM64" i="46"/>
  <c r="AN64" i="46" s="1"/>
  <c r="AF26" i="29"/>
  <c r="AF24" i="32"/>
  <c r="AF23" i="33"/>
  <c r="AN73" i="46"/>
  <c r="AN60" i="46"/>
  <c r="AN37" i="46"/>
  <c r="AN57" i="46"/>
  <c r="AN21" i="46"/>
  <c r="AN51" i="46"/>
  <c r="AN44" i="46"/>
  <c r="AN69" i="46"/>
  <c r="AH12" i="46"/>
  <c r="AI12" i="46" s="1"/>
  <c r="AJ12" i="46" s="1"/>
  <c r="AH24" i="46"/>
  <c r="AI24" i="46" s="1"/>
  <c r="AJ24" i="46" s="1"/>
  <c r="AH43" i="46"/>
  <c r="AI43" i="46" s="1"/>
  <c r="AJ43" i="46" s="1"/>
  <c r="AH55" i="46"/>
  <c r="AI55" i="46" s="1"/>
  <c r="AJ55" i="46" s="1"/>
  <c r="AH56" i="46"/>
  <c r="AI56" i="46" s="1"/>
  <c r="AJ56" i="46" s="1"/>
  <c r="AB22" i="42" l="1"/>
  <c r="AF22" i="42"/>
  <c r="AF18" i="42"/>
  <c r="AE18" i="40"/>
  <c r="AF22" i="40"/>
  <c r="AB24" i="39"/>
  <c r="AF24" i="39"/>
  <c r="AE19" i="39"/>
  <c r="AC58" i="46" s="1"/>
  <c r="AH58" i="46" s="1"/>
  <c r="AI58" i="46" s="1"/>
  <c r="AE20" i="39"/>
  <c r="AC59" i="46" s="1"/>
  <c r="AH59" i="46" s="1"/>
  <c r="AI59" i="46" s="1"/>
  <c r="AE18" i="39"/>
  <c r="AC57" i="46" s="1"/>
  <c r="AH57" i="46" s="1"/>
  <c r="AI57" i="46" s="1"/>
  <c r="AB24" i="43"/>
  <c r="AF24" i="43"/>
  <c r="AE19" i="43"/>
  <c r="AC61" i="46" s="1"/>
  <c r="AH61" i="46" s="1"/>
  <c r="AI61" i="46" s="1"/>
  <c r="AE20" i="43"/>
  <c r="AC62" i="46" s="1"/>
  <c r="AH62" i="46" s="1"/>
  <c r="AI62" i="46" s="1"/>
  <c r="AF20" i="43"/>
  <c r="AE18" i="43"/>
  <c r="AF22" i="36"/>
  <c r="AF24" i="35"/>
  <c r="AE19" i="35"/>
  <c r="AE20" i="35"/>
  <c r="AE18" i="35"/>
  <c r="AB22" i="34"/>
  <c r="AF22" i="34"/>
  <c r="AE18" i="34"/>
  <c r="AE19" i="33"/>
  <c r="AE18" i="33"/>
  <c r="AF20" i="39" l="1"/>
  <c r="AF19" i="39"/>
  <c r="AF20" i="35"/>
  <c r="AC54" i="46"/>
  <c r="AH54" i="46" s="1"/>
  <c r="AI54" i="46" s="1"/>
  <c r="AF18" i="35"/>
  <c r="AC52" i="46"/>
  <c r="AH52" i="46" s="1"/>
  <c r="AI52" i="46" s="1"/>
  <c r="AF19" i="35"/>
  <c r="AC53" i="46"/>
  <c r="AH53" i="46" s="1"/>
  <c r="AI53" i="46" s="1"/>
  <c r="AF19" i="43"/>
  <c r="AF18" i="43"/>
  <c r="AC60" i="46"/>
  <c r="AH60" i="46" s="1"/>
  <c r="AI60" i="46" s="1"/>
  <c r="AJ60" i="46" s="1"/>
  <c r="AF18" i="34"/>
  <c r="AC51" i="46"/>
  <c r="AH51" i="46" s="1"/>
  <c r="AI51" i="46" s="1"/>
  <c r="AJ51" i="46" s="1"/>
  <c r="AF19" i="33"/>
  <c r="AC49" i="46"/>
  <c r="AH49" i="46" s="1"/>
  <c r="AI49" i="46" s="1"/>
  <c r="AF18" i="33"/>
  <c r="AC50" i="46"/>
  <c r="AH50" i="46" s="1"/>
  <c r="AI50" i="46" s="1"/>
  <c r="AJ57" i="46"/>
  <c r="AF18" i="39"/>
  <c r="AF18" i="40"/>
  <c r="AC75" i="46"/>
  <c r="AH75" i="46" s="1"/>
  <c r="AI75" i="46" s="1"/>
  <c r="AJ75" i="46" s="1"/>
  <c r="AB22" i="37"/>
  <c r="AF22" i="37"/>
  <c r="AE18" i="37"/>
  <c r="AE18" i="25"/>
  <c r="AB22" i="25"/>
  <c r="AF22" i="25"/>
  <c r="AB22" i="24"/>
  <c r="AF22" i="24"/>
  <c r="AE18" i="24"/>
  <c r="AF22" i="23"/>
  <c r="AF18" i="23"/>
  <c r="AB25" i="22"/>
  <c r="AF25" i="22"/>
  <c r="AH70" i="46"/>
  <c r="AI70" i="46" s="1"/>
  <c r="AH71" i="46"/>
  <c r="AI71" i="46" s="1"/>
  <c r="AH72" i="46"/>
  <c r="AI72" i="46" s="1"/>
  <c r="AC69" i="46"/>
  <c r="AH69" i="46" s="1"/>
  <c r="AI69" i="46" s="1"/>
  <c r="BY19" i="22"/>
  <c r="BZ19" i="22" s="1"/>
  <c r="BY21" i="22"/>
  <c r="BZ21" i="22" s="1"/>
  <c r="AE19" i="21"/>
  <c r="AE18" i="21"/>
  <c r="AB23" i="21"/>
  <c r="AF23" i="21"/>
  <c r="AE18" i="20"/>
  <c r="AE18" i="45"/>
  <c r="AC63" i="46" s="1"/>
  <c r="AH63" i="46" s="1"/>
  <c r="AI63" i="46" s="1"/>
  <c r="AJ63" i="46" s="1"/>
  <c r="AF22" i="45"/>
  <c r="AB22" i="18"/>
  <c r="AF22" i="18"/>
  <c r="AF22" i="17"/>
  <c r="AE18" i="17"/>
  <c r="AE19" i="16"/>
  <c r="AE20" i="16"/>
  <c r="AE18" i="16"/>
  <c r="AB24" i="14"/>
  <c r="AF24" i="14"/>
  <c r="AE19" i="14"/>
  <c r="AE20" i="14"/>
  <c r="AE18" i="14"/>
  <c r="AC34" i="46" s="1"/>
  <c r="AB25" i="13"/>
  <c r="AF25" i="13"/>
  <c r="AE19" i="13"/>
  <c r="AE20" i="13"/>
  <c r="AC32" i="46" s="1"/>
  <c r="AE18" i="13"/>
  <c r="AB23" i="12"/>
  <c r="AF23" i="12"/>
  <c r="AE19" i="12"/>
  <c r="AC26" i="46" s="1"/>
  <c r="AE18" i="12"/>
  <c r="AB22" i="11"/>
  <c r="AF22" i="11"/>
  <c r="AF18" i="11"/>
  <c r="AB23" i="10"/>
  <c r="AF23" i="10"/>
  <c r="AE19" i="10"/>
  <c r="AF19" i="10" s="1"/>
  <c r="AE18" i="10"/>
  <c r="AC22" i="46" s="1"/>
  <c r="AB22" i="9"/>
  <c r="AF22" i="9"/>
  <c r="AE18" i="9"/>
  <c r="AM15" i="46"/>
  <c r="AE19" i="8"/>
  <c r="AF23" i="7"/>
  <c r="AE19" i="7"/>
  <c r="AC14" i="46" s="1"/>
  <c r="AE18" i="7"/>
  <c r="AC13" i="46" s="1"/>
  <c r="AE19" i="32"/>
  <c r="AC28" i="46" s="1"/>
  <c r="AH28" i="46" s="1"/>
  <c r="AI28" i="46" s="1"/>
  <c r="AF19" i="32"/>
  <c r="AE20" i="32"/>
  <c r="AC29" i="46" s="1"/>
  <c r="AH29" i="46" s="1"/>
  <c r="AI29" i="46" s="1"/>
  <c r="AE18" i="32"/>
  <c r="AC27" i="46" s="1"/>
  <c r="AH27" i="46" s="1"/>
  <c r="AI27" i="46" s="1"/>
  <c r="AJ27" i="46" s="1"/>
  <c r="AB23" i="31"/>
  <c r="AF23" i="31"/>
  <c r="AE19" i="31"/>
  <c r="AC20" i="46" s="1"/>
  <c r="AH20" i="46" s="1"/>
  <c r="AI20" i="46" s="1"/>
  <c r="AE18" i="31"/>
  <c r="AC19" i="46" s="1"/>
  <c r="AH19" i="46" s="1"/>
  <c r="AI19" i="46" s="1"/>
  <c r="AF23" i="30"/>
  <c r="AE19" i="30"/>
  <c r="AE18" i="30"/>
  <c r="AE19" i="44"/>
  <c r="AE18" i="44"/>
  <c r="AE19" i="29"/>
  <c r="AE20" i="29"/>
  <c r="AE21" i="29"/>
  <c r="AC67" i="46" s="1"/>
  <c r="AH67" i="46" s="1"/>
  <c r="AI67" i="46" s="1"/>
  <c r="AE22" i="29"/>
  <c r="AC68" i="46" s="1"/>
  <c r="AH68" i="46" s="1"/>
  <c r="AI68" i="46" s="1"/>
  <c r="AE18" i="29"/>
  <c r="AC64" i="46" s="1"/>
  <c r="AH64" i="46" s="1"/>
  <c r="AI64" i="46" s="1"/>
  <c r="AF24" i="27"/>
  <c r="AJ52" i="46" l="1"/>
  <c r="AF18" i="21"/>
  <c r="AC41" i="46"/>
  <c r="AH41" i="46" s="1"/>
  <c r="AI41" i="46" s="1"/>
  <c r="AF19" i="21"/>
  <c r="AC42" i="46"/>
  <c r="AH42" i="46" s="1"/>
  <c r="AI42" i="46" s="1"/>
  <c r="AF18" i="20"/>
  <c r="AC37" i="46"/>
  <c r="AH37" i="46" s="1"/>
  <c r="AI37" i="46" s="1"/>
  <c r="AJ37" i="46" s="1"/>
  <c r="AF18" i="29"/>
  <c r="AF22" i="29"/>
  <c r="AF19" i="29"/>
  <c r="AC65" i="46"/>
  <c r="AH65" i="46" s="1"/>
  <c r="AI65" i="46" s="1"/>
  <c r="AF21" i="29"/>
  <c r="AF20" i="29"/>
  <c r="AC66" i="46"/>
  <c r="AH66" i="46" s="1"/>
  <c r="AI66" i="46" s="1"/>
  <c r="AJ64" i="46" s="1"/>
  <c r="AC36" i="46"/>
  <c r="AH36" i="46" s="1"/>
  <c r="AI36" i="46" s="1"/>
  <c r="AC35" i="46"/>
  <c r="AH35" i="46" s="1"/>
  <c r="AI35" i="46" s="1"/>
  <c r="AF18" i="16"/>
  <c r="AC44" i="46"/>
  <c r="AH44" i="46" s="1"/>
  <c r="AI44" i="46" s="1"/>
  <c r="AF19" i="16"/>
  <c r="AC45" i="46"/>
  <c r="AH45" i="46" s="1"/>
  <c r="AI45" i="46" s="1"/>
  <c r="AF20" i="16"/>
  <c r="AC46" i="46"/>
  <c r="AH46" i="46" s="1"/>
  <c r="AI46" i="46" s="1"/>
  <c r="AF18" i="24"/>
  <c r="AC47" i="46"/>
  <c r="AH47" i="46" s="1"/>
  <c r="AI47" i="46" s="1"/>
  <c r="AJ47" i="46" s="1"/>
  <c r="AF19" i="7"/>
  <c r="AF18" i="32"/>
  <c r="AF20" i="32"/>
  <c r="AH21" i="46"/>
  <c r="AI21" i="46" s="1"/>
  <c r="AJ21" i="46" s="1"/>
  <c r="AJ49" i="46"/>
  <c r="AF18" i="30"/>
  <c r="AC17" i="46"/>
  <c r="AH17" i="46" s="1"/>
  <c r="AI17" i="46" s="1"/>
  <c r="AF19" i="30"/>
  <c r="AC18" i="46"/>
  <c r="AH18" i="46" s="1"/>
  <c r="AI18" i="46" s="1"/>
  <c r="AC23" i="46"/>
  <c r="AH23" i="46" s="1"/>
  <c r="AI23" i="46" s="1"/>
  <c r="AF18" i="37"/>
  <c r="AC38" i="46"/>
  <c r="AH38" i="46" s="1"/>
  <c r="AI38" i="46" s="1"/>
  <c r="AJ38" i="46" s="1"/>
  <c r="AF18" i="18"/>
  <c r="AC74" i="46"/>
  <c r="AH74" i="46" s="1"/>
  <c r="AI74" i="46" s="1"/>
  <c r="AJ74" i="46" s="1"/>
  <c r="BZ23" i="44"/>
  <c r="BZ24" i="44" s="1"/>
  <c r="AM39" i="46"/>
  <c r="AN39" i="46" s="1"/>
  <c r="AF23" i="44"/>
  <c r="BZ24" i="7"/>
  <c r="AL13" i="46"/>
  <c r="AN15" i="46"/>
  <c r="AF23" i="8"/>
  <c r="AF18" i="9"/>
  <c r="AF19" i="44"/>
  <c r="AC40" i="46"/>
  <c r="AH40" i="46" s="1"/>
  <c r="AI40" i="46" s="1"/>
  <c r="BY18" i="44"/>
  <c r="BZ18" i="44" s="1"/>
  <c r="AC39" i="46"/>
  <c r="AH39" i="46" s="1"/>
  <c r="AI39" i="46" s="1"/>
  <c r="AF18" i="45"/>
  <c r="AF18" i="17"/>
  <c r="AC73" i="46"/>
  <c r="AH73" i="46" s="1"/>
  <c r="AI73" i="46" s="1"/>
  <c r="AJ73" i="46" s="1"/>
  <c r="AJ19" i="46"/>
  <c r="AF19" i="31"/>
  <c r="AF18" i="31"/>
  <c r="AJ69" i="46"/>
  <c r="AF20" i="22"/>
  <c r="AF19" i="22"/>
  <c r="AF21" i="22"/>
  <c r="AF19" i="12"/>
  <c r="AF18" i="12"/>
  <c r="AC25" i="46"/>
  <c r="AH25" i="46" s="1"/>
  <c r="AI25" i="46" s="1"/>
  <c r="AF18" i="8"/>
  <c r="AC15" i="46"/>
  <c r="AH15" i="46" s="1"/>
  <c r="AI15" i="46" s="1"/>
  <c r="AF19" i="8"/>
  <c r="AC16" i="46"/>
  <c r="AH16" i="46" s="1"/>
  <c r="AI16" i="46" s="1"/>
  <c r="AH14" i="46"/>
  <c r="AI14" i="46" s="1"/>
  <c r="BW19" i="7"/>
  <c r="BX19" i="7" s="1"/>
  <c r="AH13" i="46"/>
  <c r="AI13" i="46" s="1"/>
  <c r="BW18" i="7"/>
  <c r="AF18" i="7"/>
  <c r="AF18" i="10"/>
  <c r="AH22" i="46"/>
  <c r="AI22" i="46" s="1"/>
  <c r="AF18" i="25"/>
  <c r="AC48" i="46"/>
  <c r="AH48" i="46" s="1"/>
  <c r="AI48" i="46" s="1"/>
  <c r="AJ48" i="46" s="1"/>
  <c r="AF19" i="14"/>
  <c r="AF20" i="14"/>
  <c r="AF18" i="13"/>
  <c r="AC30" i="46"/>
  <c r="AH30" i="46" s="1"/>
  <c r="AI30" i="46" s="1"/>
  <c r="AF19" i="13"/>
  <c r="AC31" i="46"/>
  <c r="AH31" i="46" s="1"/>
  <c r="AI31" i="46" s="1"/>
  <c r="AH33" i="46"/>
  <c r="AI33" i="46" s="1"/>
  <c r="AF18" i="14"/>
  <c r="AH34" i="46"/>
  <c r="AI34" i="46" s="1"/>
  <c r="AF20" i="13"/>
  <c r="AH32" i="46"/>
  <c r="AI32" i="46" s="1"/>
  <c r="BY18" i="45"/>
  <c r="BZ18" i="45" s="1"/>
  <c r="BY19" i="44"/>
  <c r="BZ19" i="44" s="1"/>
  <c r="AF18" i="44"/>
  <c r="AJ41" i="46" l="1"/>
  <c r="AJ34" i="46"/>
  <c r="AJ44" i="46"/>
  <c r="AJ17" i="46"/>
  <c r="AJ22" i="46"/>
  <c r="AN13" i="46"/>
  <c r="AL77" i="46"/>
  <c r="BA6" i="46" s="1"/>
  <c r="AJ39" i="46"/>
  <c r="AJ13" i="46"/>
  <c r="AJ15" i="46"/>
  <c r="BY18" i="7"/>
  <c r="BZ18" i="7" s="1"/>
  <c r="BX18" i="7"/>
  <c r="AJ30" i="46"/>
  <c r="AE19" i="27"/>
  <c r="AF20" i="27"/>
  <c r="AE18" i="27"/>
  <c r="AC9" i="46" l="1"/>
  <c r="AH9" i="46" s="1"/>
  <c r="AI9" i="46" s="1"/>
  <c r="AF19" i="27"/>
  <c r="AC10" i="46"/>
  <c r="AH10" i="46" s="1"/>
  <c r="AI10" i="46" s="1"/>
  <c r="AF18" i="28"/>
  <c r="AF22" i="28"/>
  <c r="X22" i="28"/>
  <c r="AF24" i="26"/>
  <c r="X24" i="26"/>
  <c r="AJ9" i="46" l="1"/>
  <c r="BZ22" i="28"/>
  <c r="BZ23" i="28" s="1"/>
  <c r="AM12" i="46"/>
  <c r="AE19" i="26"/>
  <c r="AE20" i="26"/>
  <c r="AE18" i="26"/>
  <c r="BY20" i="43"/>
  <c r="BZ20" i="43" s="1"/>
  <c r="BY19" i="43"/>
  <c r="BZ19" i="43" s="1"/>
  <c r="BY18" i="43"/>
  <c r="BZ18" i="43" s="1"/>
  <c r="BY19" i="33"/>
  <c r="BZ19" i="33" s="1"/>
  <c r="AF18" i="26" l="1"/>
  <c r="AC6" i="46"/>
  <c r="AH6" i="46" s="1"/>
  <c r="AI6" i="46" s="1"/>
  <c r="AF20" i="26"/>
  <c r="AC8" i="46"/>
  <c r="AH8" i="46" s="1"/>
  <c r="AI8" i="46" s="1"/>
  <c r="AF19" i="26"/>
  <c r="AC7" i="46"/>
  <c r="AH7" i="46" s="1"/>
  <c r="AI7" i="46" s="1"/>
  <c r="AN12" i="46"/>
  <c r="AM77" i="46"/>
  <c r="BY18" i="42"/>
  <c r="BZ18" i="42" s="1"/>
  <c r="BZ19" i="42" s="1"/>
  <c r="BY18" i="40"/>
  <c r="BZ18" i="40" s="1"/>
  <c r="BY20" i="39"/>
  <c r="BZ20" i="39" s="1"/>
  <c r="BY19" i="39"/>
  <c r="BZ19" i="39" s="1"/>
  <c r="BY18" i="39"/>
  <c r="BZ18" i="39" s="1"/>
  <c r="BY18" i="37"/>
  <c r="BZ18" i="37" s="1"/>
  <c r="BY18" i="36"/>
  <c r="BZ18" i="36" s="1"/>
  <c r="BY20" i="35"/>
  <c r="BZ20" i="35" s="1"/>
  <c r="BY19" i="35"/>
  <c r="BZ19" i="35" s="1"/>
  <c r="BY18" i="35"/>
  <c r="BZ18" i="35" s="1"/>
  <c r="BY18" i="34"/>
  <c r="BY18" i="33"/>
  <c r="BZ18" i="33" s="1"/>
  <c r="BY20" i="32"/>
  <c r="BZ20" i="32" s="1"/>
  <c r="BY19" i="32"/>
  <c r="BZ19" i="32" s="1"/>
  <c r="BY18" i="32"/>
  <c r="BZ18" i="32" s="1"/>
  <c r="BY19" i="31"/>
  <c r="BZ19" i="31" s="1"/>
  <c r="BY18" i="31"/>
  <c r="BZ18" i="31" s="1"/>
  <c r="BY19" i="30"/>
  <c r="BZ19" i="30" s="1"/>
  <c r="BY18" i="30"/>
  <c r="BZ18" i="30" s="1"/>
  <c r="BY22" i="29"/>
  <c r="BZ22" i="29" s="1"/>
  <c r="BY21" i="29"/>
  <c r="BZ21" i="29" s="1"/>
  <c r="BY20" i="29"/>
  <c r="BZ20" i="29" s="1"/>
  <c r="BY19" i="29"/>
  <c r="BZ19" i="29" s="1"/>
  <c r="BY18" i="29"/>
  <c r="BZ18" i="29" s="1"/>
  <c r="BY18" i="28"/>
  <c r="BZ18" i="28" s="1"/>
  <c r="BZ19" i="28" s="1"/>
  <c r="BY20" i="27"/>
  <c r="BZ20" i="27" s="1"/>
  <c r="BY19" i="27"/>
  <c r="BZ19" i="27" s="1"/>
  <c r="BY18" i="27"/>
  <c r="BZ18" i="27" s="1"/>
  <c r="BY20" i="26"/>
  <c r="BZ20" i="26" s="1"/>
  <c r="BY19" i="26"/>
  <c r="BZ19" i="26" s="1"/>
  <c r="BY18" i="26"/>
  <c r="BZ18" i="26" s="1"/>
  <c r="BY18" i="25"/>
  <c r="BZ18" i="25" s="1"/>
  <c r="BY18" i="24"/>
  <c r="BZ18" i="24" s="1"/>
  <c r="BY18" i="23"/>
  <c r="BZ18" i="23" s="1"/>
  <c r="BY18" i="22"/>
  <c r="BZ18" i="22" s="1"/>
  <c r="BY19" i="21"/>
  <c r="BZ19" i="21" s="1"/>
  <c r="BY18" i="21"/>
  <c r="BZ18" i="21" s="1"/>
  <c r="BY18" i="20"/>
  <c r="BZ18" i="20" s="1"/>
  <c r="BY18" i="18"/>
  <c r="BZ18" i="18" s="1"/>
  <c r="BY18" i="17"/>
  <c r="BZ18" i="17" s="1"/>
  <c r="BY20" i="16"/>
  <c r="BZ20" i="16" s="1"/>
  <c r="BY19" i="16"/>
  <c r="BZ19" i="16" s="1"/>
  <c r="BY18" i="16"/>
  <c r="BZ18" i="16" s="1"/>
  <c r="BY20" i="14"/>
  <c r="BZ20" i="14" s="1"/>
  <c r="BY19" i="14"/>
  <c r="BZ19" i="14" s="1"/>
  <c r="BY18" i="14"/>
  <c r="BZ18" i="14" s="1"/>
  <c r="BY19" i="13"/>
  <c r="BZ19" i="13" s="1"/>
  <c r="BY20" i="13"/>
  <c r="BZ20" i="13" s="1"/>
  <c r="BY18" i="13"/>
  <c r="BZ18" i="13" s="1"/>
  <c r="BY19" i="12"/>
  <c r="BY18" i="12"/>
  <c r="BZ18" i="12" s="1"/>
  <c r="BY18" i="11"/>
  <c r="BZ18" i="11" s="1"/>
  <c r="BY19" i="10"/>
  <c r="BZ19" i="10" s="1"/>
  <c r="BY18" i="10"/>
  <c r="BZ18" i="10" s="1"/>
  <c r="BY18" i="9"/>
  <c r="BZ18" i="9" s="1"/>
  <c r="BY19" i="8"/>
  <c r="BZ19" i="8" s="1"/>
  <c r="BY18" i="8"/>
  <c r="BZ18" i="8" s="1"/>
  <c r="BY19" i="7"/>
  <c r="BZ19" i="7" s="1"/>
  <c r="BZ20" i="7" s="1"/>
  <c r="AJ6" i="46" l="1"/>
  <c r="BZ20" i="21"/>
  <c r="BZ22" i="13"/>
  <c r="BZ20" i="10"/>
  <c r="BB6" i="46"/>
  <c r="BC6" i="46" s="1"/>
  <c r="AN77" i="46"/>
  <c r="BZ19" i="12"/>
  <c r="BZ20" i="12" s="1"/>
  <c r="AH26" i="46"/>
  <c r="AI26" i="46" s="1"/>
  <c r="AK6" i="46" s="1"/>
  <c r="AJ25" i="46" l="1"/>
</calcChain>
</file>

<file path=xl/sharedStrings.xml><?xml version="1.0" encoding="utf-8"?>
<sst xmlns="http://schemas.openxmlformats.org/spreadsheetml/2006/main" count="9453" uniqueCount="451">
  <si>
    <t>EJE ESTRATÈGICO</t>
  </si>
  <si>
    <t>TIPO DE RECURSO</t>
  </si>
  <si>
    <t>UNIDAD DE MEDIDA</t>
  </si>
  <si>
    <t>CONDICIONES PARA EL ASEGURAMIENTO DE LA CALIDAD</t>
  </si>
  <si>
    <t>9.Organización, administración y gestión</t>
  </si>
  <si>
    <t>PRODUCTO</t>
  </si>
  <si>
    <t>INDICADOR DE PRODUCTO</t>
  </si>
  <si>
    <t>META</t>
  </si>
  <si>
    <t xml:space="preserve"> PROGRAMADO</t>
  </si>
  <si>
    <t>ENTREGABLE
(EVIDENCIA)</t>
  </si>
  <si>
    <t>FECHA DE ENTREGA</t>
  </si>
  <si>
    <t>CONVENCIONES</t>
  </si>
  <si>
    <t>Fecha de Vigencia: 01-01-2023</t>
  </si>
  <si>
    <t>SUBPROGRAMAS</t>
  </si>
  <si>
    <t>1. Misión y proyecto Institucional</t>
  </si>
  <si>
    <t>2. Estudiantes</t>
  </si>
  <si>
    <t>3. Profesores:</t>
  </si>
  <si>
    <t>4. Procesos académicos</t>
  </si>
  <si>
    <t>5. Visibilidad nacional e internacional</t>
  </si>
  <si>
    <t>6. Investigación y creación artística y cultural</t>
  </si>
  <si>
    <t>7. Pertinencia e impacto social</t>
  </si>
  <si>
    <t>8. Proceso de autoevaluación y autorregulación</t>
  </si>
  <si>
    <t>9. Organización, administración y gestión</t>
  </si>
  <si>
    <t>10. Planta física y recursos de apoyo  académico</t>
  </si>
  <si>
    <t>11. Bienestar institucional</t>
  </si>
  <si>
    <t>12. Recursos financieros</t>
  </si>
  <si>
    <t xml:space="preserve">% DE AVANCE FISICO </t>
  </si>
  <si>
    <t>PROGRAMA</t>
  </si>
  <si>
    <t>OBSERVACIONES 1Q</t>
  </si>
  <si>
    <t xml:space="preserve">AVANCE FINANCIERO CUATRIMESTRE 1 </t>
  </si>
  <si>
    <t>AVANCE FISICO CUATRIMESTRE 1</t>
  </si>
  <si>
    <t>AVANCE FISICO CUATRIMESTRE 2</t>
  </si>
  <si>
    <t>AVANCE FISICO CUATRIMESTRE 3</t>
  </si>
  <si>
    <t xml:space="preserve">SEGUIMIENTO AVANCE FISICO 2023 </t>
  </si>
  <si>
    <t>AVANCE FINANCIERO CUATRIMESTRE 2</t>
  </si>
  <si>
    <t xml:space="preserve">APROPIACION  INICIAL </t>
  </si>
  <si>
    <t xml:space="preserve">APROPIACION INICIAL + ADICIONES  </t>
  </si>
  <si>
    <t xml:space="preserve">APROPIACION FINAL </t>
  </si>
  <si>
    <t xml:space="preserve">TOTAL AVANCE FINANCIERO </t>
  </si>
  <si>
    <t>% DE AVANCE FINANCIERO</t>
  </si>
  <si>
    <t>TOTAL AVANCE FISICO</t>
  </si>
  <si>
    <t>SEGUIMIENTO AVANCE FINANCIERO 2023</t>
  </si>
  <si>
    <t>SEGUIMIENTO AVANCE FISICO 2024</t>
  </si>
  <si>
    <t>SEGUIMIENTO AVANCE FINANCIERO 2024</t>
  </si>
  <si>
    <t>SEGUIMIENTO AVANCE FISICO 2025</t>
  </si>
  <si>
    <t>SEGUIMIENTO AVANCE FINANCIERO 2025</t>
  </si>
  <si>
    <t xml:space="preserve">SEGUIMIENTO AVANCE FISICO 2026 </t>
  </si>
  <si>
    <t>SEGUIMIENTO AVANCE FINANCIERO 2026</t>
  </si>
  <si>
    <t>TOTAL AVANCE FISICO ACUMULADO</t>
  </si>
  <si>
    <t>% DE AVANCE FISICO ACUMULADO</t>
  </si>
  <si>
    <t>TOTAL AVANCE FINANCIERO ACUMULADO</t>
  </si>
  <si>
    <t>ACUMULADO DEL QUINQUENIO</t>
  </si>
  <si>
    <t xml:space="preserve">% TOTAL AVANCE FISICO DEL PROYECTO </t>
  </si>
  <si>
    <t>%  AVANCE FINANCIERO ACUMULADO</t>
  </si>
  <si>
    <t xml:space="preserve">TOTAL APROPIACION ACUMULADA  </t>
  </si>
  <si>
    <t xml:space="preserve">PROYECTO </t>
  </si>
  <si>
    <t>Versión: 3</t>
  </si>
  <si>
    <r>
      <rPr>
        <b/>
        <sz val="12"/>
        <color theme="1"/>
        <rFont val="Arial"/>
        <family val="2"/>
      </rPr>
      <t>PROGRAMA</t>
    </r>
    <r>
      <rPr>
        <sz val="12"/>
        <color theme="1"/>
        <rFont val="Arial"/>
        <family val="2"/>
      </rPr>
      <t>: unidad lógica de acciones dirigidas al logro de los propósitos establecidos en los objetivos específicos o sectoriales.</t>
    </r>
  </si>
  <si>
    <r>
      <rPr>
        <b/>
        <sz val="12"/>
        <color theme="1"/>
        <rFont val="Arial"/>
        <family val="2"/>
      </rPr>
      <t>SUBPROGRAMAS:</t>
    </r>
    <r>
      <rPr>
        <sz val="12"/>
        <color theme="1"/>
        <rFont val="Arial"/>
        <family val="2"/>
      </rPr>
      <t xml:space="preserve"> segmentación del programa en el que se establecen objetivos, metas, recursos y responsables para su ejecución en un nivel de mayor especificidad. Tiene como finalidad facilitar la ejecución y el control de acciones homogéneas.</t>
    </r>
  </si>
  <si>
    <r>
      <rPr>
        <b/>
        <sz val="12"/>
        <color theme="1"/>
        <rFont val="Arial"/>
        <family val="2"/>
      </rPr>
      <t>PROYECTO :</t>
    </r>
    <r>
      <rPr>
        <sz val="12"/>
        <color theme="1"/>
        <rFont val="Arial"/>
        <family val="2"/>
      </rPr>
      <t xml:space="preserve"> conjunto de actividades concretas, interrelacionadas y coordinadas entre sí, que se realizan con el fin de producir determinados bienes y servicios capaces de satisfacer necesidades o resolver problemas.</t>
    </r>
  </si>
  <si>
    <r>
      <rPr>
        <b/>
        <sz val="12"/>
        <color theme="1"/>
        <rFont val="Arial"/>
        <family val="2"/>
      </rPr>
      <t>PRODUCTO</t>
    </r>
    <r>
      <rPr>
        <sz val="12"/>
        <color theme="1"/>
        <rFont val="Arial"/>
        <family val="2"/>
      </rPr>
      <t>: resultados producidos por la organización en función de la utilización de los insumos y los procesos para generarlos.</t>
    </r>
  </si>
  <si>
    <r>
      <rPr>
        <b/>
        <sz val="12"/>
        <color theme="1"/>
        <rFont val="Arial"/>
        <family val="2"/>
      </rPr>
      <t>INDICADOR:</t>
    </r>
    <r>
      <rPr>
        <sz val="12"/>
        <color theme="1"/>
        <rFont val="Arial"/>
        <family val="2"/>
      </rPr>
      <t xml:space="preserve"> son expresiones de las variables cuantitativas y cualitativas, mediante las cuales pueden medirse los logros alcanzados, observar los cambios vinculados con una intervención o analizar los resultados de una institución</t>
    </r>
  </si>
  <si>
    <r>
      <rPr>
        <b/>
        <sz val="12"/>
        <color theme="1"/>
        <rFont val="Arial"/>
        <family val="2"/>
      </rPr>
      <t>META</t>
    </r>
    <r>
      <rPr>
        <sz val="12"/>
        <color theme="1"/>
        <rFont val="Arial"/>
        <family val="2"/>
      </rPr>
      <t>: expresión cuantitativa y cualitativa de los logros que se pretenden obtener con la ejecución de una acción en el proyecto. Su medición debe hacerse en términos de tiempo, cantidad y, si es posible, calidad.</t>
    </r>
  </si>
  <si>
    <r>
      <rPr>
        <b/>
        <sz val="12"/>
        <color theme="1"/>
        <rFont val="Arial"/>
        <family val="2"/>
      </rPr>
      <t>UNIDAD DE MEDIDA</t>
    </r>
    <r>
      <rPr>
        <sz val="12"/>
        <color theme="1"/>
        <rFont val="Arial"/>
        <family val="2"/>
      </rPr>
      <t xml:space="preserve">: Es la magnitud definida para medir el indicador </t>
    </r>
  </si>
  <si>
    <r>
      <rPr>
        <b/>
        <sz val="12"/>
        <color theme="1"/>
        <rFont val="Arial"/>
        <family val="2"/>
      </rPr>
      <t xml:space="preserve"> PROGRAMACION QUINQUENIO</t>
    </r>
    <r>
      <rPr>
        <sz val="12"/>
        <color theme="1"/>
        <rFont val="Arial"/>
        <family val="2"/>
      </rPr>
      <t>: proyección de metas atreves del los cinco años de vigencia del Plan de Desarrollo Institucional.</t>
    </r>
  </si>
  <si>
    <r>
      <rPr>
        <b/>
        <sz val="12"/>
        <color theme="1"/>
        <rFont val="Arial"/>
        <family val="2"/>
      </rPr>
      <t>AVANCE FISICO :</t>
    </r>
    <r>
      <rPr>
        <sz val="12"/>
        <color theme="1"/>
        <rFont val="Arial"/>
        <family val="2"/>
      </rPr>
      <t xml:space="preserve"> cumplimiento programado  y alcanzado de un objetivo en un periodo de tiempo</t>
    </r>
  </si>
  <si>
    <r>
      <rPr>
        <b/>
        <sz val="12"/>
        <color theme="1"/>
        <rFont val="Arial"/>
        <family val="2"/>
      </rPr>
      <t>AVANCE FINANCIERO:</t>
    </r>
    <r>
      <rPr>
        <sz val="12"/>
        <color theme="1"/>
        <rFont val="Arial"/>
        <family val="2"/>
      </rPr>
      <t xml:space="preserve"> Se refiere a los recursos ejecutados de acuerdo al presupuesto asignado.</t>
    </r>
  </si>
  <si>
    <r>
      <rPr>
        <b/>
        <sz val="12"/>
        <color theme="1"/>
        <rFont val="Arial"/>
        <family val="2"/>
      </rPr>
      <t>EVIDENCIA O ENTREGABLE:</t>
    </r>
    <r>
      <rPr>
        <sz val="12"/>
        <color theme="1"/>
        <rFont val="Arial"/>
        <family val="2"/>
      </rPr>
      <t xml:space="preserve"> Se refiere al medio de verificación que permite establecer con claridad el avance en la meta o el indicador programado.</t>
    </r>
  </si>
  <si>
    <r>
      <rPr>
        <b/>
        <sz val="12"/>
        <color theme="1"/>
        <rFont val="Arial"/>
        <family val="2"/>
      </rPr>
      <t>AVANCE FISICO CUATRIMESTRE 1:</t>
    </r>
    <r>
      <rPr>
        <sz val="12"/>
        <color theme="1"/>
        <rFont val="Arial"/>
        <family val="2"/>
      </rPr>
      <t xml:space="preserve"> Avance físico del primer cuatrimestre, que reporta el responsable del proyecto</t>
    </r>
  </si>
  <si>
    <r>
      <rPr>
        <b/>
        <sz val="12"/>
        <color theme="1"/>
        <rFont val="Arial"/>
        <family val="2"/>
      </rPr>
      <t>AVANCE FISICO CUATRIMESTRE 2:</t>
    </r>
    <r>
      <rPr>
        <sz val="12"/>
        <color theme="1"/>
        <rFont val="Arial"/>
        <family val="2"/>
      </rPr>
      <t xml:space="preserve"> Avance físico del segundo cuatrimestre, que reporta el responsable del proyecto</t>
    </r>
  </si>
  <si>
    <r>
      <rPr>
        <b/>
        <sz val="12"/>
        <color theme="1"/>
        <rFont val="Arial"/>
        <family val="2"/>
      </rPr>
      <t>AVANCE FISICO CUATRIMESTRE 3:</t>
    </r>
    <r>
      <rPr>
        <sz val="12"/>
        <color theme="1"/>
        <rFont val="Arial"/>
        <family val="2"/>
      </rPr>
      <t xml:space="preserve"> Avance físico del tercer cuatrimestre, que reporta el responsable del proyecto</t>
    </r>
  </si>
  <si>
    <t>Código: PE-GE-2.4-FOR-43</t>
  </si>
  <si>
    <t>GESTIÓN ESTRATÉGICA.
GESTIÓN DE LA PLANEACIÓN Y DESARROLLO INSTITUCIONAL.
FICHA RESUMEN PARA PROYECTOS Y AVANCES PDI 2023-2027</t>
  </si>
  <si>
    <t>1C</t>
  </si>
  <si>
    <t>2C</t>
  </si>
  <si>
    <t>3C</t>
  </si>
  <si>
    <t>% DE EJECUCION 1C</t>
  </si>
  <si>
    <t>% DE EJECUCION 2C</t>
  </si>
  <si>
    <t>EJECUCION 1C</t>
  </si>
  <si>
    <t>EJECUCION 2C</t>
  </si>
  <si>
    <t>EJECUCION 3C</t>
  </si>
  <si>
    <t>% DE EJECUCION 3C</t>
  </si>
  <si>
    <t>AVANCE FINANCIERO CUATRIMESTRE 3</t>
  </si>
  <si>
    <t>OBSERVACIONES 1C</t>
  </si>
  <si>
    <t>OBSERVACIONES 2C</t>
  </si>
  <si>
    <t>OBSERVACIONES 3C</t>
  </si>
  <si>
    <t>AVANCE FISICO 1C</t>
  </si>
  <si>
    <t>AVANCE FISICO 2C</t>
  </si>
  <si>
    <t>AVANCE FISICO 3C</t>
  </si>
  <si>
    <t>OBSERVACIONES 2Q</t>
  </si>
  <si>
    <t>OBSERVACIONES 3Q</t>
  </si>
  <si>
    <r>
      <rPr>
        <b/>
        <sz val="12"/>
        <color theme="1"/>
        <rFont val="Arial"/>
        <family val="2"/>
      </rPr>
      <t>EJE ESTRATEGICO:</t>
    </r>
    <r>
      <rPr>
        <sz val="12"/>
        <color theme="1"/>
        <rFont val="Arial"/>
        <family val="2"/>
      </rPr>
      <t xml:space="preserve"> los ámbitos de actuación en los que se concentrará la actividad de la universidad en los próximos cinco años</t>
    </r>
  </si>
  <si>
    <t>Fortalecimiento del Centro de
Recursos para el Aprendizaje y la Investigación
(CRAI), con la incorporación de la biblioteca
híbrida.</t>
  </si>
  <si>
    <t>Biblioteca optimizada</t>
  </si>
  <si>
    <t>CRAI Consolidado</t>
  </si>
  <si>
    <t>No. de bibliotecas optimizadas</t>
  </si>
  <si>
    <t>No. de centros consolidados</t>
  </si>
  <si>
    <t>NUMERO</t>
  </si>
  <si>
    <t>La educación generadora de potencialidades y oportunidades.</t>
  </si>
  <si>
    <t>Investigación para la excelencia</t>
  </si>
  <si>
    <t>Gestión de recursos bibliográficos</t>
  </si>
  <si>
    <t xml:space="preserve">inversión </t>
  </si>
  <si>
    <t>Gestión académico administrativa - Posgrados</t>
  </si>
  <si>
    <t>Reestructuración Organizacional del Centro de Posgrados de la Universidad del Cauca.</t>
  </si>
  <si>
    <t>Documentos estratégicos  de Posgrados aprobados (Política de posgrados, Reglamento)</t>
  </si>
  <si>
    <t>Plan de reestructuración de Posgrados</t>
  </si>
  <si>
    <t>No. de documentos aprobados</t>
  </si>
  <si>
    <t>No. de planes presentados</t>
  </si>
  <si>
    <t>Excelencia profesoral</t>
  </si>
  <si>
    <t xml:space="preserve">Cualificación profesoral </t>
  </si>
  <si>
    <t>Profesores cualificados</t>
  </si>
  <si>
    <t>% de profesores participantes
(Total)</t>
  </si>
  <si>
    <t>FISH</t>
  </si>
  <si>
    <t>Fortalecimiento del programa de Formación Integral,
social y humanística- FISH, hacia la construcción de
memoria y paz en la Universidad del Cauca</t>
  </si>
  <si>
    <t>Eventos de difusión y formación de FISH realizados (Simposio internacional de memoria, conflicto y paz)</t>
  </si>
  <si>
    <t>No. de eventos realizados</t>
  </si>
  <si>
    <t>Informes Audiovisuales o escritos</t>
  </si>
  <si>
    <t>No. de Informes</t>
  </si>
  <si>
    <t>Unidad pedagógica</t>
  </si>
  <si>
    <t>Observatorio Educativo y Pedagógico</t>
  </si>
  <si>
    <t>Eventos realizados</t>
  </si>
  <si>
    <t>No. de eventos</t>
  </si>
  <si>
    <t>Orquesta sinfónica Universidad del Cauca</t>
  </si>
  <si>
    <t>Fortalecimiento del proyecto sinfónico y músicas territoriales del suroccidente colombiano.</t>
  </si>
  <si>
    <t>Residencias apoyadas</t>
  </si>
  <si>
    <t>No. de residencias apoyadas.</t>
  </si>
  <si>
    <t>Una universidad solidaria y comprometida con su entorno</t>
  </si>
  <si>
    <t>Solidaridad como principio universitario</t>
  </si>
  <si>
    <t>Gestión del área de egresados</t>
  </si>
  <si>
    <t>Plan de Articulación, comunicación y seguimiento a Egresados para la excelencia institucional</t>
  </si>
  <si>
    <t>Política de egresados actualizada</t>
  </si>
  <si>
    <t>No. de Políticas actualizadas</t>
  </si>
  <si>
    <t>Bases de datos de egresados</t>
  </si>
  <si>
    <t>No. de bases de datos actualizadas</t>
  </si>
  <si>
    <t>Eventos con egresados</t>
  </si>
  <si>
    <t>Estrategia de comunicación para el fortalecimiento de la bolsa de empleo Institucional</t>
  </si>
  <si>
    <t>No. de participantes registrados</t>
  </si>
  <si>
    <t>Por una educación superior inclusiva</t>
  </si>
  <si>
    <t>Educación Inclusiva Programa de Discapacidad</t>
  </si>
  <si>
    <t>Política de inclusión implementada (discapacidad, género, etnias)</t>
  </si>
  <si>
    <t>No. de grupos participantes</t>
  </si>
  <si>
    <t>Proceso de formación en educación inclusiva implementado</t>
  </si>
  <si>
    <t>Programa de discapacidad aprobado</t>
  </si>
  <si>
    <t>No. de programas  aprobados</t>
  </si>
  <si>
    <t>No. de docentes participantes (planta)</t>
  </si>
  <si>
    <t>Bien-estar universitario</t>
  </si>
  <si>
    <t>Avanza en la U</t>
  </si>
  <si>
    <t>PermaneSer</t>
  </si>
  <si>
    <t>Plan de Acompañamiento Académico</t>
  </si>
  <si>
    <t>No de participaciones</t>
  </si>
  <si>
    <t>Modernización administrativa como necesidad prioritaria para el quehacer institucional</t>
  </si>
  <si>
    <t>Gestión integral de la infraestructura física Institucional</t>
  </si>
  <si>
    <t>Infraestructura física Institucional</t>
  </si>
  <si>
    <t>Desarrollo de consultorías relacionadas con proyectos de infraestructura</t>
  </si>
  <si>
    <t>Estudios y diseños</t>
  </si>
  <si>
    <t>No. de estudios y diseños realizados</t>
  </si>
  <si>
    <t>Una universidad solidaria y comprometida con su entorno.</t>
  </si>
  <si>
    <t>Género y diversidades sexuales</t>
  </si>
  <si>
    <t>Implementación del programa de género</t>
  </si>
  <si>
    <t xml:space="preserve">Estrategia de género y diversidades sexuales </t>
  </si>
  <si>
    <t>No. de estrategias realizadas</t>
  </si>
  <si>
    <t>Cultura y Bien-estar como impulsor del desarrollo institucional</t>
  </si>
  <si>
    <t>Cultura y patrimonio universitario</t>
  </si>
  <si>
    <t>Fortalecimiento de la VCB</t>
  </si>
  <si>
    <t>Fortalecimiento del bienestar institucional</t>
  </si>
  <si>
    <t>Estrategia de comunicación 
(Editorial, audiovisual y gráfica)</t>
  </si>
  <si>
    <t>No. productos comunicativos desarrollados</t>
  </si>
  <si>
    <t>Estrategia de producción e interacción de la cultura y el bienestar (Estrategia social centro de escucha, Estrategia de producción VCB, Planes de Bienestar)</t>
  </si>
  <si>
    <t xml:space="preserve">No. productos desarrollados </t>
  </si>
  <si>
    <t>Fortalecimiento cultural de la memoria en el territorio.</t>
  </si>
  <si>
    <t xml:space="preserve">Estrategia patrimonio y memoria BICENTENARIO
</t>
  </si>
  <si>
    <t>No. estrategias implementadas</t>
  </si>
  <si>
    <t>Patrimonio y memoria BICENTENARIO</t>
  </si>
  <si>
    <t>Bien-estar Universitario</t>
  </si>
  <si>
    <t>Unicauca Activa de Corazón</t>
  </si>
  <si>
    <t>Recreación y deporte universitario</t>
  </si>
  <si>
    <t xml:space="preserve">Estrategia integral de recreación y deporte </t>
  </si>
  <si>
    <t xml:space="preserve">
No. De estrategias realizadas</t>
  </si>
  <si>
    <t>Plan de acompañamiento psicosocial y vocacional</t>
  </si>
  <si>
    <t>No. de atenciones</t>
  </si>
  <si>
    <t>Plan de acompañamiento  socioeconómico</t>
  </si>
  <si>
    <t>Salud mental contigo</t>
  </si>
  <si>
    <t>Salud Mental Universitaria</t>
  </si>
  <si>
    <t xml:space="preserve">Estrategia salud mental contigo </t>
  </si>
  <si>
    <t>No. de estrategias implementadas</t>
  </si>
  <si>
    <t>Otherside</t>
  </si>
  <si>
    <t>Implementación para la atención y prevención al consumo de sustancias psicoactivas y demás adicciones.</t>
  </si>
  <si>
    <t>Estrategia para la prevención del consumo de sustancias psicoactivas y otras adicciones.</t>
  </si>
  <si>
    <t>Transferencia de resultados de investigación en pro de una universidad para la sociedad</t>
  </si>
  <si>
    <t>Fortalecimiento de la transferencia de resultados de investigación para el desarrollo de la Ciencia, Tecnología, Innovación-Creación en pro de la excelencia universitaria</t>
  </si>
  <si>
    <t>Proyectos de transferencia de tecnologías y/o conocimientos al entorno realizados</t>
  </si>
  <si>
    <t>Documento de transferencia</t>
  </si>
  <si>
    <t>Documento de informe de Emprendimientos de base tecnológica y culturales y creativos apoyados</t>
  </si>
  <si>
    <t>No. de emprendimientos apoyados</t>
  </si>
  <si>
    <t>Articulaciones entre entidades públicas y privadas para el desarrollo de actividades de CTeI</t>
  </si>
  <si>
    <t xml:space="preserve"> Documentos de articulaciones efectivas realizadas</t>
  </si>
  <si>
    <t>La Investigación como pilar de una universidad de Excelencia y solidaria</t>
  </si>
  <si>
    <t>Gestión del Conocimiento en Ciencia, Tecnología, Innovación-Creación</t>
  </si>
  <si>
    <t>Investigadores fortalecidos en relación al modelo de medición MINCIENCIAS</t>
  </si>
  <si>
    <t>No. de Investigadores fortalecidos en relación al modelo de medición MINCIENCIAS</t>
  </si>
  <si>
    <t>Proyectos presentados ante convocatorias externas</t>
  </si>
  <si>
    <t>No. de Proyectos presentados</t>
  </si>
  <si>
    <t xml:space="preserve">Estrategias para incrementar la visibilidad </t>
  </si>
  <si>
    <t>Número de estrategias de visibilidad implementadas</t>
  </si>
  <si>
    <t>Apropiación Social del Conocimiento como herramienta articuladora para una Universidad Solidaria</t>
  </si>
  <si>
    <t>Fortalecimiento de la Oficina de Apropiación Social del conocimiento desde la Ciencia, Tecnología, Innovación-Creación</t>
  </si>
  <si>
    <t>Proyectos de resultados de investigación apoyados para la  ASC</t>
  </si>
  <si>
    <t>No.de proyectos apoyados</t>
  </si>
  <si>
    <t>Colección Posteris Lvmen: Unicauca 200 años</t>
  </si>
  <si>
    <t>Libros para la vida y el bicentenario "Posteris Lumen"</t>
  </si>
  <si>
    <t>Participación en ferias del libro</t>
  </si>
  <si>
    <t xml:space="preserve">No. de ferias </t>
  </si>
  <si>
    <t>Títulos publicados (colección Posteris Lumen)</t>
  </si>
  <si>
    <t>No. de títulos publicados</t>
  </si>
  <si>
    <t>Títulos publicados (convocatorias, colección general y de narrativa y región)</t>
  </si>
  <si>
    <t>Tertulias y eventos de socialización</t>
  </si>
  <si>
    <t>No. de eventos o tertulias realizadas</t>
  </si>
  <si>
    <t>Documento Convocatorias para publicación de libros</t>
  </si>
  <si>
    <t>No. de Convocatorias Realizadas</t>
  </si>
  <si>
    <t>Fortalecimiento de los programas académicos unicaucanos</t>
  </si>
  <si>
    <t>Acreditación y registros calificados institucionales</t>
  </si>
  <si>
    <t>Acreditación de los programas de pregrado y 
posgrado acreditables</t>
  </si>
  <si>
    <t>Programas acreditados</t>
  </si>
  <si>
    <t>No. de programas acreditados</t>
  </si>
  <si>
    <t>Registros calificados renovados</t>
  </si>
  <si>
    <t>No. de Registros calificados renovados</t>
  </si>
  <si>
    <t>Alta calidad Institucional</t>
  </si>
  <si>
    <t>Renovación de la acreditación y la certificación institucional la acreditación  y la certificación institucional</t>
  </si>
  <si>
    <t>SGC certificado en ISO 9001</t>
  </si>
  <si>
    <t>No. de certificaciones y seguimientos</t>
  </si>
  <si>
    <t>Informe para renovación de la acreditación presentado a CNA</t>
  </si>
  <si>
    <t>No. de informes presentados</t>
  </si>
  <si>
    <t>Fortalecimiento del Sistema de Gestión Ambiental de la Universidad del Cauca   </t>
  </si>
  <si>
    <t>Sistema de gestión ambiental</t>
  </si>
  <si>
    <t xml:space="preserve">Certificación en la norma ISO 14001:2015 </t>
  </si>
  <si>
    <t>No. de certificados
 ISO 14001</t>
  </si>
  <si>
    <t>Plan de Gestión Ambiental de la Universidad del Cauca 2023-2027</t>
  </si>
  <si>
    <t>No. de Informes de seguimiento al PGA</t>
  </si>
  <si>
    <t>Proyectos  Ambientales Formulados</t>
  </si>
  <si>
    <t xml:space="preserve">No. de proyectos formulados </t>
  </si>
  <si>
    <t>Modernización de los procesos académico-administrativos y funcionales unicaucanos.</t>
  </si>
  <si>
    <t>Modernización de la infraestructura tecnológica institucional</t>
  </si>
  <si>
    <t>Fortalecimiento de procesos académico administrativos a través de la implantación de un Sistema de gestión integral</t>
  </si>
  <si>
    <t>Sistema de Gestión Integral académico administrativo actualizado.</t>
  </si>
  <si>
    <t>No. de sistemas de información actualizados</t>
  </si>
  <si>
    <t>Modernización del Portal Web Universidad del Cauca.</t>
  </si>
  <si>
    <t>Portal WEB institucional reestructurado</t>
  </si>
  <si>
    <t>No. de Portales WEB reestructurados</t>
  </si>
  <si>
    <t>Modernización de recursos y plataformas tecnológicas de la Universidad del Cauca 2023-2028</t>
  </si>
  <si>
    <t xml:space="preserve"> Recursos tecnológicos</t>
  </si>
  <si>
    <t>Número de recursos tecnológicos adquiridos y renovados</t>
  </si>
  <si>
    <t>Puntos de acceso a red</t>
  </si>
  <si>
    <t>No. de puntos de acceso a red instalados</t>
  </si>
  <si>
    <t>Licencias actualizadas y renovadas</t>
  </si>
  <si>
    <t>No. de licencias actualizadas y renovadas</t>
  </si>
  <si>
    <t>Modernización de la infraestructura tecnológica de datos para la adaptación de telefonía VoIP en las dependencias de la Universidad Del Cauca</t>
  </si>
  <si>
    <t>Terminales instaladas</t>
  </si>
  <si>
    <t>No. de terminales instaladas</t>
  </si>
  <si>
    <t>Apoyo académico en las regiones para ingreso a la E.S.</t>
  </si>
  <si>
    <t>Aprender sin estrés y enseñar con amor</t>
  </si>
  <si>
    <t>Proceso de formación a estudiantes de educación media vocacional del Litoral Pacífico y municipios del Sur del Cauca</t>
  </si>
  <si>
    <t>No. de participantes</t>
  </si>
  <si>
    <t>Gestión estratégica y organizacional</t>
  </si>
  <si>
    <t xml:space="preserve">Sistemas Estratégicos de Organización Institucional </t>
  </si>
  <si>
    <t>Boletines estadísticos institucionales</t>
  </si>
  <si>
    <t>No. de boletines publicados</t>
  </si>
  <si>
    <t>Informes de gestión presentados</t>
  </si>
  <si>
    <t>No. de informes de gestión presentados</t>
  </si>
  <si>
    <t>Planes Zonales de Ordenamiento Físico</t>
  </si>
  <si>
    <t xml:space="preserve">No. de planes zonales realizados </t>
  </si>
  <si>
    <t>Dotación y Accesibilidad Universal</t>
  </si>
  <si>
    <t>Espacios intervenidos</t>
  </si>
  <si>
    <t>No. de espacios intervenidos</t>
  </si>
  <si>
    <t>Sistema de información de EPS</t>
  </si>
  <si>
    <t>No. de Sistemas implementados</t>
  </si>
  <si>
    <t>Tablas de Retención Documental actualizadas</t>
  </si>
  <si>
    <t>Sistema de gestión documental</t>
  </si>
  <si>
    <t>No. de Tablas de retención documental actualizadas</t>
  </si>
  <si>
    <t>Obras civiles culminadas (adecuaciones)</t>
  </si>
  <si>
    <t>No. de obras civiles culminadas</t>
  </si>
  <si>
    <t>Fortalecimiento de la comunicación interna y externa a través del diseño y puesta en marcha de una nueva narrativa institucional enmarcada en el Bicentenario universitario "los primeros 200 años Bien-estar y Común-unidad para construir la Universidad del futuro"</t>
  </si>
  <si>
    <t>Documento propuesta de rediseño administrativo del Centro de Gestión de las Comunicaciones.</t>
  </si>
  <si>
    <t>No. documentos</t>
  </si>
  <si>
    <t xml:space="preserve">Producto comunicativo "Camino al Bicentenario" </t>
  </si>
  <si>
    <t>No. productos</t>
  </si>
  <si>
    <t xml:space="preserve">Estrategia de comunicación institucional interna </t>
  </si>
  <si>
    <t xml:space="preserve">No. de estrategias creadas </t>
  </si>
  <si>
    <r>
      <rPr>
        <b/>
        <sz val="22"/>
        <rFont val="Arial"/>
        <family val="2"/>
      </rPr>
      <t>Construcción de  Nuevas Edificaciónes</t>
    </r>
    <r>
      <rPr>
        <sz val="22"/>
        <rFont val="Arial"/>
        <family val="2"/>
      </rPr>
      <t xml:space="preserve">
1. Ciudadela Universitaria, sede norte, Santander de Quilichao Fase I
2. Residencias universitarias en el campus de ingenierías y ciencias contables, económicas y administrativas
3. Edificio nuevo Ingenierias (FIET, FIC, FCCAE)
4. Aulas de Clase, Denominadas “Aulas Amigables” para Ampliación de la Capacidad (FCS)
5. Laboratorio de reducción de residuos químicos FACNED(</t>
    </r>
    <r>
      <rPr>
        <b/>
        <sz val="22"/>
        <rFont val="Arial"/>
        <family val="2"/>
      </rPr>
      <t>salud).</t>
    </r>
    <r>
      <rPr>
        <sz val="22"/>
        <rFont val="Arial"/>
        <family val="2"/>
      </rPr>
      <t xml:space="preserve">
6. Construcción de TULPA Universitaria SdQ</t>
    </r>
  </si>
  <si>
    <t xml:space="preserve">Avnce de getion FOR 53 adjunto </t>
  </si>
  <si>
    <t xml:space="preserve"> </t>
  </si>
  <si>
    <t xml:space="preserve">for 53 diliegenciado en carpeta correo electronico </t>
  </si>
  <si>
    <t xml:space="preserve">Avance de getion FOR 53 adjunto </t>
  </si>
  <si>
    <t xml:space="preserve">no se evidencia ejecusion financiera del proyecto en el primer cuatrimestre </t>
  </si>
  <si>
    <t>Formalización de Mineros Artesanales en la Región del NAYA de la Universidad del Cauca</t>
  </si>
  <si>
    <t xml:space="preserve">Contratos de exploración   y explotación minera piloto en la región del alto Naya  </t>
  </si>
  <si>
    <t xml:space="preserve">No. De contratos legalizados </t>
  </si>
  <si>
    <t xml:space="preserve">Documentos técnicos y jurídicos  </t>
  </si>
  <si>
    <t xml:space="preserve">No. De documentos presentados </t>
  </si>
  <si>
    <t>El proyecto no tiene programado entregas de productos para el primer cuatrimestre.</t>
  </si>
  <si>
    <t xml:space="preserve">No se evidencia ejecusion financiera para el primer cuatrimestre </t>
  </si>
  <si>
    <t xml:space="preserve">El proyecto no reporta ejecusion  financiera para el periodo de medicion </t>
  </si>
  <si>
    <t>PLAN DE MANTENIMIENTO 2023 - 2027</t>
  </si>
  <si>
    <t>Mantenimiento preventivo y corrrectivo de bienes inmuebles Universidad del Cauca</t>
  </si>
  <si>
    <t>Mt2 Intervenidos</t>
  </si>
  <si>
    <t>Diálogos y saberes interculturales realizados</t>
  </si>
  <si>
    <t>Agenda cultural universitaria</t>
  </si>
  <si>
    <t>No. de acciones</t>
  </si>
  <si>
    <t xml:space="preserve">Proceso Estratégico
Gestión de la Planeación y Desarrollo Institucional
Consolidación del Seguimiento del Plan de Desarrollo  Institucional 
Inversión </t>
  </si>
  <si>
    <t>Código:  PE-GE-2.4-FOR-62</t>
  </si>
  <si>
    <t>Versión: 1</t>
  </si>
  <si>
    <t>Fecha de vigencia: 01/01/2023</t>
  </si>
  <si>
    <t>FACTORES DE ACREDITACIÓN INSTITUCIONAL</t>
  </si>
  <si>
    <t xml:space="preserve">PROYECTOS </t>
  </si>
  <si>
    <t>PROGRAMACIÓN FÍSICA DEL PROYECTO</t>
  </si>
  <si>
    <t xml:space="preserve">AVANCE FÍSICO POR VIGENCIA </t>
  </si>
  <si>
    <t>TOTAL AVANCE FÍSICO</t>
  </si>
  <si>
    <t>AVANCE FINANCIERO  DEL QUINQUENIO</t>
  </si>
  <si>
    <t>TOTAL FINANCIERO</t>
  </si>
  <si>
    <t>EJE ESTRATÉGICO</t>
  </si>
  <si>
    <t>PROGRAMAS</t>
  </si>
  <si>
    <t>3. Profesores</t>
  </si>
  <si>
    <t>PROYECTO</t>
  </si>
  <si>
    <t>INDICADOR</t>
  </si>
  <si>
    <t>LÍNEA BASE</t>
  </si>
  <si>
    <t xml:space="preserve">UNIDAD DE MEDIDA </t>
  </si>
  <si>
    <t>LIDER</t>
  </si>
  <si>
    <t>TOTAL AVANCE FÍSICO QUINQUENIO</t>
  </si>
  <si>
    <t xml:space="preserve">% DE AVANCE FÍSICO DEL PROYECTO </t>
  </si>
  <si>
    <t>% DE AVANCE FÍSICO PDI</t>
  </si>
  <si>
    <t>APROPIACIÓN TOTAL PROYECTO 2023</t>
  </si>
  <si>
    <t>EJECUCIÓN TOTAL PROYECTO 2023</t>
  </si>
  <si>
    <t xml:space="preserve">% EJECUCIÓN 2023 </t>
  </si>
  <si>
    <t>APROPIACIÓN TOTAL PROYECTO 2024</t>
  </si>
  <si>
    <t>EJECUCIÓN TOTAL PROYECTO 2024</t>
  </si>
  <si>
    <t>% EJECUCIÓN 2024</t>
  </si>
  <si>
    <t>APROPIACIÓN TOTAL  PROYECTO 2025</t>
  </si>
  <si>
    <t>EJECUCIÓN TOTAL PROYECTO 2025</t>
  </si>
  <si>
    <t>% EJECUCIÓN T 2025</t>
  </si>
  <si>
    <t>APROPIACIÓN TOTAL PROYECTO 2026</t>
  </si>
  <si>
    <t xml:space="preserve">EJECUCIÓN TOTAL PROYECTO 2026 </t>
  </si>
  <si>
    <t>% EJECUCIÓN  2026</t>
  </si>
  <si>
    <t>APROPIACIÓN TOTAL PROYECTO 2027</t>
  </si>
  <si>
    <t>EJECUCIÓN TOTAL PROYECTO 2027</t>
  </si>
  <si>
    <t xml:space="preserve">% EJECUCIÓN 2027 </t>
  </si>
  <si>
    <t>TOTAL APROPIACIÓN FINANCIERA PDI</t>
  </si>
  <si>
    <t>TOTAL EJECUCIÓN FINANCIERA PDI</t>
  </si>
  <si>
    <t>% DE EJECUCIÓN FINANCIERA PDI</t>
  </si>
  <si>
    <t>Oficina de Planeación y Desarrollo Institucional</t>
  </si>
  <si>
    <t>x</t>
  </si>
  <si>
    <t xml:space="preserve">Fortalecimiento de la transferencia de resultados de investigación para el desarrollo de la Ciencia, Tecnología, Innovación-Creación en pro de la excelencia universitaria
</t>
  </si>
  <si>
    <t xml:space="preserve">Gestión del Conocimiento en Ciencia, Tecnología, Innovación-Creación
</t>
  </si>
  <si>
    <t xml:space="preserve">Reestructuración Organizacional del Centro de Posgrados de la Universidad del Cauca.
</t>
  </si>
  <si>
    <t>Docencia y formación para la excelencia</t>
  </si>
  <si>
    <t>% de docentes participantes (planta)</t>
  </si>
  <si>
    <t>Género y diversidades sexuales.</t>
  </si>
  <si>
    <t xml:space="preserve">Fortalecimiento del bienestar institucional
</t>
  </si>
  <si>
    <t>Salud Mental universitaria</t>
  </si>
  <si>
    <t>BICENTENARIO</t>
  </si>
  <si>
    <r>
      <t xml:space="preserve">Libros para la vida y el bicentenario </t>
    </r>
    <r>
      <rPr>
        <b/>
        <i/>
        <sz val="14"/>
        <color rgb="FF000000"/>
        <rFont val="Calibri"/>
        <family val="2"/>
        <scheme val="minor"/>
      </rPr>
      <t>"Posteris Lumen"</t>
    </r>
  </si>
  <si>
    <t>Agenda cultural universitaria para la ciudad y el territorio</t>
  </si>
  <si>
    <r>
      <rPr>
        <b/>
        <sz val="14"/>
        <color theme="1"/>
        <rFont val="Calibri"/>
        <family val="2"/>
        <scheme val="minor"/>
      </rPr>
      <t xml:space="preserve">Construcción de  Nuevas Edificaciónes
</t>
    </r>
    <r>
      <rPr>
        <sz val="14"/>
        <color theme="1"/>
        <rFont val="Calibri"/>
        <family val="2"/>
        <scheme val="minor"/>
      </rPr>
      <t xml:space="preserve">1. Ciudadela Universitaria, sede norte, Santander de Quilichao Fase I
2. Residencias universitarias en el campus de ingenierías y ciencias contables, económicas y administrativas
3. Edificio nuevo Ingenierias (FIET, FIC, FCCAE)
4. Aulas de Clase, Denominadas “Aulas Amigables” para Ampliación de la Capacidad (FCS)
5. Laboratorio de reducción de residuos químicos FACNED.
6. Construcción de TULPA Universitaria SdQ
 </t>
    </r>
  </si>
  <si>
    <t xml:space="preserve">Dotación y Accesibilidad Universal </t>
  </si>
  <si>
    <t>Vicerrectoría de Investigaciones</t>
  </si>
  <si>
    <t>Vicerrectoría Académica</t>
  </si>
  <si>
    <t>Centro de Gestión de la Calidad y Acreditación Institucional</t>
  </si>
  <si>
    <t>PORCENTAJE</t>
  </si>
  <si>
    <t>Vicerrectoría de Cultura y Bienestar</t>
  </si>
  <si>
    <t>Centro de Regionalización</t>
  </si>
  <si>
    <t>Unidad de Salud - TICs</t>
  </si>
  <si>
    <t>División de Tecnologías de la Información y la comunicación</t>
  </si>
  <si>
    <t>Secretaría General</t>
  </si>
  <si>
    <t xml:space="preserve">Oficina de Planeación y Desarrollo Institucional </t>
  </si>
  <si>
    <t>Centro de Gestión de Comunicaciones</t>
  </si>
  <si>
    <t>Vicerrectoría Administrativa</t>
  </si>
  <si>
    <t xml:space="preserve">execentes financieros </t>
  </si>
  <si>
    <t>% EJECUCIÓN 2025</t>
  </si>
  <si>
    <t>% EJECUCIÓN 2026</t>
  </si>
  <si>
    <t>% EJECUCIÓN 2027</t>
  </si>
  <si>
    <t>ND</t>
  </si>
  <si>
    <t>Avance de getion FOR 53 adjunto (actas y fotos)</t>
  </si>
  <si>
    <t>Avance de getion FOR 53 adjunto (actas de reunion  y fotos)</t>
  </si>
  <si>
    <t>Avance de getion FOR 53 adjunto (evidencia de eventos realizados )</t>
  </si>
  <si>
    <t>Avance de getion FOR 53 adjunto (informes boslsa de empleo )</t>
  </si>
  <si>
    <t>Avance de getion FOR 53 adjunto (imágenes y evidencias de realizacion de diplomado)</t>
  </si>
  <si>
    <t>Avance de getion FOR 53 adjunto (no reportan evidencia de avance valido)</t>
  </si>
  <si>
    <t xml:space="preserve">Avance de getion FOR 53 adjunto (evidencias de conversatorio unidad experiencia Univalle) </t>
  </si>
  <si>
    <t xml:space="preserve">Avance de getion FOR 53 adjunto (adjuntan archivo word con fotografias de los productos comunicativos) </t>
  </si>
  <si>
    <t xml:space="preserve">Avance de getion FOR 53 adjunto (archivo word con imágenes de evidencia de las actividades realizadas ) </t>
  </si>
  <si>
    <t>Avance de getion FOR 53 adjunto (adjuntan imágenes de evidencia en el for 53)</t>
  </si>
  <si>
    <t>Avance de getion FOR 53 adjunto (Imagenes de participaciones e implementacion de las estrategias )</t>
  </si>
  <si>
    <t xml:space="preserve">Avance de getion FOR 53 adjunto(imágenes de la implemetacion de la estrategia ) </t>
  </si>
  <si>
    <t>Avance de getion FOR 53 adjunto (imágenes de implementacion de estrategias )</t>
  </si>
  <si>
    <t xml:space="preserve">Avance de getion FOR 53 adjunto(archivos de soporte ) </t>
  </si>
  <si>
    <t>Avance de getion FOR 53 adjunto (documentos de soporte de pdf)</t>
  </si>
  <si>
    <t xml:space="preserve">Avance de getion FOR 53 adjunto( </t>
  </si>
  <si>
    <t xml:space="preserve">Avance de getion FOR 53 adjunto(archivos de soporte) </t>
  </si>
  <si>
    <t xml:space="preserve">Avance de getion FOR 53 adjunto( archivos en PDF de soporte ) </t>
  </si>
  <si>
    <t>OPDI: por la dinámica del proyecto se ajusta el plan de acción en el indicador 1y 3 se aumenta la meta entregada en el periodo para el indicador 1 y se disminuye la meta de entrega del indicador numero 3 sin afectar la meta total del proyecto
Nota TICS: Indicador #2 no hubo gestión de las actividades porque se transfirió el rubro planeado para la adquisición de licencias de Google y de Microsoft</t>
  </si>
  <si>
    <t xml:space="preserve">OPDI: El ptoyrcto no reporta avance de ejecusion financiera para el periodo de medicocion </t>
  </si>
  <si>
    <t>Nota TICS: No se cumple con ninguna de las actividades ya que el presupuesto asignado para la vigencia 2023 de este proyecto fue trasladado en su totalidad al proyecto relacionado con Recursos y Plataformas Tecnológicos, específicamente para la adquisición de las licencias de Google y Microsoft.</t>
  </si>
  <si>
    <t>Avance de getion FOR 53 adjunto (adjuntan justificacion en PDF por el no avance del pY en el periodo de medicion)</t>
  </si>
  <si>
    <t xml:space="preserve">OPDI: la meta se superó de acuerdo a la proyección realizada desde el primer cuatrimestre junto con la líder del proyecto s va a ajustar las metas propuestas para incrementar el indicador numero 2 </t>
  </si>
  <si>
    <t>Avance de getion FOR 53 adjunto (adjuntan informe de las 3 actividades realizadas en formato word)</t>
  </si>
  <si>
    <r>
      <rPr>
        <b/>
        <sz val="12"/>
        <color theme="1"/>
        <rFont val="Arial"/>
        <family val="2"/>
      </rPr>
      <t>OPDI</t>
    </r>
    <r>
      <rPr>
        <sz val="12"/>
        <color theme="1"/>
        <rFont val="Arial"/>
        <family val="2"/>
      </rPr>
      <t xml:space="preserve">: El proyecto no tiene programado entrega de producto para este periodo </t>
    </r>
  </si>
  <si>
    <t>Avance de getion FOR 53 adjunto (adjuntan evidencia en pdf del proceso de la actividad realizada )</t>
  </si>
  <si>
    <t>Avance de getion FOR 53 adjunto (se adjunto documento con las piezas audovisuales )</t>
  </si>
  <si>
    <t>Avance de getion FOR 53 adjunto (adjuntan evidencia de actividades realizadas )</t>
  </si>
  <si>
    <t>Avance de getion FOR 53 adjunto (se adjuntan documentos de soporte de actividades )</t>
  </si>
  <si>
    <t>OPDI: programacion de entrega de productos para el año 2024</t>
  </si>
  <si>
    <t xml:space="preserve">Avance de getion FOR 53 adjunto (se adjuntan en formato registro fografico ) </t>
  </si>
  <si>
    <t xml:space="preserve">Avance de getion FOR 53 adjunto (evidencncias y listados de actividades ) </t>
  </si>
  <si>
    <t>Avance de getion FOR 53 adjunto (documento de soportes de actividades de seguimiento)</t>
  </si>
  <si>
    <t xml:space="preserve">Avance de getion FOR 53 adjunto (informe presentado documento y oficio) </t>
  </si>
  <si>
    <t xml:space="preserve">Avance de gestión FOR 53 adjunto </t>
  </si>
  <si>
    <t xml:space="preserve">Avance de gestión FOR 53 adjunto(soportes de participación en evento) </t>
  </si>
  <si>
    <t xml:space="preserve">Avance de gestión FOR 53 adjunto(enlaces publicaciones ) </t>
  </si>
  <si>
    <t>Avance de gestión FOR 53 adjunto (no se verifican evidencias correspondientes al periodo)</t>
  </si>
  <si>
    <t xml:space="preserve">OPDI: por solicitud de los lideres de proyecto se realiza ajuste a las actividades planteadas en el plan de acción para el segundo y tercer cuatrimestre del año 2023 , sin afectar los productos iniciales del proyecto </t>
  </si>
  <si>
    <t>Avance de getion FOR 53 adjunto (evidencia de los avances realizados y actividades planteadas documentos PDF)</t>
  </si>
  <si>
    <t>OPDI: se ajusta plan actividades plan de accion de acuerdo a la dinamica del proyecto.</t>
  </si>
  <si>
    <t>Avance de getion FOR 53 adjunto (se ajuntan documentos de diseños realizados)</t>
  </si>
  <si>
    <t>Avance de getion FOR 53 adjunto (se certificados de estado de las obras  1 culminada )</t>
  </si>
  <si>
    <t xml:space="preserve">Avance de getion FOR 53 adjunto(enlace con documentos de evidencia) </t>
  </si>
  <si>
    <t xml:space="preserve">Avance de getion FOR 53 adjunto (adjuntan soportes de actividades d gestion documentos ) </t>
  </si>
  <si>
    <t xml:space="preserve">Avance de getion FOR 53 adjunto(evidencia de 14 actividades y listado estudiantes) </t>
  </si>
  <si>
    <t>Avance de getion FOR 53 adjunto (documentos de soporte anexos)</t>
  </si>
  <si>
    <t xml:space="preserve">Avance de getion FOR 53 adjunto(resoluciones anexas) </t>
  </si>
  <si>
    <t>Avance de getion FOR 53 adjunto (resoluciones de renovaciones anexas )</t>
  </si>
  <si>
    <t>Avance de getion FOR 53 adjunto (evidencia de la actividad realizada)</t>
  </si>
  <si>
    <t xml:space="preserve">Avance de getion FOR 53 adjunto (evidencia documento presentado y actividades realizadas) </t>
  </si>
  <si>
    <t xml:space="preserve">Avance de getion FOR 53 adjunto (soporte de actividades de gestion) </t>
  </si>
  <si>
    <t>Avance de getion FOR 53 adjunto (documentos de soporte de actividades realizadas )</t>
  </si>
  <si>
    <t>Avance de getion FOR 53 adjunto (listas de asistencia eventos  cualificacion)</t>
  </si>
  <si>
    <t>Avance de getion FOR 53 adjunto (se ajuntan documentos de diseño fase 3 de cubiertas FACA )</t>
  </si>
  <si>
    <t>Avance de getion FOR 53 adjunto (se adjuntan  certificados de estado de las obras  )</t>
  </si>
  <si>
    <t>OPDI: el edificio de ingenieras no fue entregado por algunos factores que explican en el FOR 53, por lo tanto no lograron la entrega de producto que se tenia proyectada para el tercer cuatrimestre del 2023</t>
  </si>
  <si>
    <t xml:space="preserve">Avance de getion FOR 53 adjunto (evidencias de 3 actividades </t>
  </si>
  <si>
    <t>indicador 2 supero lo programado en 874
indicador 3 supero lo programdo en 5 
se traslada el sobrante para el siguinete perido para no afectar los calculos consolidados</t>
  </si>
  <si>
    <t xml:space="preserve">Avance de getion FOR 53 adjunto(evidencia de 14 actividades y listado estudiantes y docentes ) </t>
  </si>
  <si>
    <t>Avance de getion FOR 53 adjunto ( evidencia de eventos realizados en carpeta )</t>
  </si>
  <si>
    <t xml:space="preserve">Avance de getion FOR 53 adjunto (evidencias de residencias realizadas ) </t>
  </si>
  <si>
    <t>Avance de getion FOR 53 adjunto (se adjunto documentos de informe  )</t>
  </si>
  <si>
    <t xml:space="preserve">Avnce de getion FOR 53 adjunto(informe de actividades entregado) </t>
  </si>
  <si>
    <t xml:space="preserve">Avance de getion FOR 53 adjunto (evidencia de actividades ) </t>
  </si>
  <si>
    <t>Avance de getion FOR 53 adjunto (documento de soportes de actividades de seguimiento auditorias)</t>
  </si>
  <si>
    <t>Avance de getion FOR 53 adjunto (entrega de producto final en realcion con el indicador)</t>
  </si>
  <si>
    <t xml:space="preserve">el proyecto tendra que ser revisado para ampliar su alcance dado que no logro cerrar en el 2023 como estaba programado </t>
  </si>
  <si>
    <t>Actividad 1. La Universidad del Cauca viene ejecutando el contrato de obra No. 5.5-31.4/006 de 2023,  en razón a la a la limitación  de conseguir varios materiales requeridos para la ejecución de las obras como  pisos en grano mármol, madera seca, ladrillo Octogonal tipo colonial, entre otros, la Universidad del Cauca, por intermedio de la supervisión y la interventoría externa considera Conveniente y oportuno la ampliación del plazo contractual por cuatro meses, con el fin de garantizar la ejecución total de todas y cada una de las actividades relacionadas en el contrato de mantenimiento.</t>
  </si>
  <si>
    <t>Avance de getion FOR 53 adjunto (adjuntan evidencia de 3 actividaes)</t>
  </si>
  <si>
    <t>Avance de getion FOR 53 adjunto (adjuntan evidencia de 4 actividaes)</t>
  </si>
  <si>
    <t xml:space="preserve">Avance de getion FOR 53 adjunto (archivo word con imágenes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</si>
</sst>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4" formatCode="_-&quot;$&quot;\ * #,##0.00_-;\-&quot;$&quot;\ * #,##0.00_-;_-&quot;$&quot;\ * &quot;-&quot;??_-;_-@_-"/>
    <numFmt numFmtId="43" formatCode="_-* #,##0.00_-;\-* #,##0.00_-;_-* &quot;-&quot;??_-;_-@_-"/>
    <numFmt numFmtId="164" formatCode="0.0%"/>
    <numFmt numFmtId="165" formatCode="_(* #,##0_);_(* \(#,##0\);_(* &quot;-&quot;??_);_(@_)"/>
    <numFmt numFmtId="166" formatCode="0.0"/>
    <numFmt numFmtId="167" formatCode="_-&quot;$&quot;\ * #,##0_-;\-&quot;$&quot;\ * #,##0_-;_-&quot;$&quot;\ * &quot;-&quot;??_-;_-@_-"/>
    <numFmt numFmtId="168" formatCode="0.000"/>
    <numFmt numFmtId="169" formatCode="0.000%"/>
    <numFmt numFmtId="170" formatCode="_-&quot;$&quot;\ * #,##0.0_-;\-&quot;$&quot;\ * #,##0.0_-;_-&quot;$&quot;\ * &quot;-&quot;??_-;_-@_-"/>
  </numFmts>
  <fonts count="72">
    <font>
      <sz val="11"/>
      <color theme="1"/>
      <name val="Calibri"/>
      <family val="2"/>
      <scheme val="minor"/>
    </font>
    <font>
      <sz val="11"/>
      <color theme="1"/>
      <name val="Calibri"/>
      <family val="2"/>
      <scheme val="minor"/>
    </font>
    <font>
      <sz val="12"/>
      <color theme="1"/>
      <name val="Arial"/>
      <family val="2"/>
    </font>
    <font>
      <b/>
      <sz val="14"/>
      <color theme="1"/>
      <name val="Arial"/>
      <family val="2"/>
    </font>
    <font>
      <b/>
      <sz val="14"/>
      <name val="Arial"/>
      <family val="2"/>
    </font>
    <font>
      <sz val="14"/>
      <color theme="1"/>
      <name val="Arial"/>
      <family val="2"/>
    </font>
    <font>
      <sz val="12"/>
      <color rgb="FF000000"/>
      <name val="Arimo"/>
    </font>
    <font>
      <sz val="12"/>
      <name val="Arial"/>
      <family val="2"/>
    </font>
    <font>
      <b/>
      <sz val="16"/>
      <color theme="1"/>
      <name val="Arial"/>
      <family val="2"/>
    </font>
    <font>
      <sz val="14"/>
      <name val="Arial"/>
      <family val="2"/>
    </font>
    <font>
      <sz val="14"/>
      <color rgb="FF000000"/>
      <name val="Arial"/>
      <family val="2"/>
    </font>
    <font>
      <sz val="10"/>
      <name val="Arial"/>
      <family val="2"/>
    </font>
    <font>
      <sz val="12"/>
      <color theme="1"/>
      <name val="ArialMT"/>
      <family val="2"/>
    </font>
    <font>
      <b/>
      <sz val="12"/>
      <color theme="0"/>
      <name val="Arial"/>
      <family val="2"/>
    </font>
    <font>
      <b/>
      <sz val="14"/>
      <color theme="0"/>
      <name val="Arial"/>
      <family val="2"/>
    </font>
    <font>
      <sz val="10"/>
      <name val="Lato"/>
      <family val="2"/>
    </font>
    <font>
      <b/>
      <sz val="20"/>
      <color theme="0"/>
      <name val="Arial"/>
      <family val="2"/>
    </font>
    <font>
      <sz val="12"/>
      <color theme="1"/>
      <name val="Calibri"/>
      <family val="2"/>
      <scheme val="minor"/>
    </font>
    <font>
      <b/>
      <sz val="16"/>
      <color theme="0"/>
      <name val="Arial"/>
      <family val="2"/>
    </font>
    <font>
      <b/>
      <sz val="22"/>
      <color theme="0"/>
      <name val="Arial"/>
      <family val="2"/>
    </font>
    <font>
      <sz val="12"/>
      <color theme="0"/>
      <name val="Arial"/>
      <family val="2"/>
    </font>
    <font>
      <b/>
      <sz val="12"/>
      <color theme="1"/>
      <name val="Arial"/>
      <family val="2"/>
    </font>
    <font>
      <b/>
      <sz val="36"/>
      <color theme="4" tint="-0.249977111117893"/>
      <name val="Arial"/>
      <family val="2"/>
    </font>
    <font>
      <b/>
      <sz val="26"/>
      <color theme="1"/>
      <name val="Arial"/>
      <family val="2"/>
    </font>
    <font>
      <b/>
      <sz val="14"/>
      <color theme="4" tint="-0.249977111117893"/>
      <name val="Arial"/>
      <family val="2"/>
    </font>
    <font>
      <sz val="18"/>
      <name val="Arial"/>
      <family val="2"/>
    </font>
    <font>
      <sz val="18"/>
      <name val="Lato"/>
      <family val="2"/>
    </font>
    <font>
      <sz val="22"/>
      <color theme="1"/>
      <name val="Arial"/>
      <family val="2"/>
    </font>
    <font>
      <sz val="22"/>
      <name val="Arial"/>
      <family val="2"/>
    </font>
    <font>
      <sz val="24"/>
      <name val="Arial"/>
      <family val="2"/>
    </font>
    <font>
      <sz val="24"/>
      <color theme="1"/>
      <name val="Arial"/>
      <family val="2"/>
    </font>
    <font>
      <b/>
      <sz val="24"/>
      <color theme="4" tint="-0.249977111117893"/>
      <name val="Arial"/>
      <family val="2"/>
    </font>
    <font>
      <sz val="24"/>
      <color theme="1"/>
      <name val="Calibri"/>
      <family val="2"/>
      <scheme val="minor"/>
    </font>
    <font>
      <sz val="14"/>
      <color theme="1"/>
      <name val="Calibri"/>
      <family val="2"/>
      <scheme val="minor"/>
    </font>
    <font>
      <b/>
      <sz val="22"/>
      <name val="Arial"/>
      <family val="2"/>
    </font>
    <font>
      <sz val="16"/>
      <color theme="1"/>
      <name val="Arial"/>
      <family val="2"/>
    </font>
    <font>
      <sz val="14"/>
      <name val="Calibri"/>
      <family val="2"/>
      <scheme val="minor"/>
    </font>
    <font>
      <sz val="14"/>
      <color rgb="FF000000"/>
      <name val="Calibri"/>
      <family val="2"/>
      <scheme val="minor"/>
    </font>
    <font>
      <sz val="20"/>
      <color rgb="FF000000"/>
      <name val="Calibri"/>
      <family val="2"/>
      <scheme val="minor"/>
    </font>
    <font>
      <sz val="20"/>
      <color theme="1"/>
      <name val="Calibri"/>
      <family val="2"/>
      <scheme val="minor"/>
    </font>
    <font>
      <sz val="9"/>
      <color theme="1"/>
      <name val="Arial"/>
      <family val="2"/>
    </font>
    <font>
      <sz val="72"/>
      <color theme="1"/>
      <name val="Arial"/>
      <family val="2"/>
    </font>
    <font>
      <b/>
      <sz val="36"/>
      <color theme="4" tint="-0.499984740745262"/>
      <name val="Arial"/>
      <family val="2"/>
    </font>
    <font>
      <b/>
      <sz val="72"/>
      <color rgb="FF000000"/>
      <name val="Arial"/>
      <family val="2"/>
    </font>
    <font>
      <sz val="26"/>
      <color theme="1"/>
      <name val="Calibri"/>
      <family val="2"/>
      <scheme val="minor"/>
    </font>
    <font>
      <b/>
      <sz val="26"/>
      <color theme="4" tint="-0.499984740745262"/>
      <name val="Arial"/>
      <family val="2"/>
    </font>
    <font>
      <b/>
      <sz val="14"/>
      <color rgb="FFFFFFFF"/>
      <name val="Arial"/>
      <family val="2"/>
    </font>
    <font>
      <b/>
      <sz val="9"/>
      <color rgb="FFFFFFFF"/>
      <name val="Arial"/>
      <family val="2"/>
    </font>
    <font>
      <sz val="24"/>
      <color rgb="FF000000"/>
      <name val="Calibri"/>
      <family val="2"/>
      <scheme val="minor"/>
    </font>
    <font>
      <sz val="22"/>
      <color rgb="FF000000"/>
      <name val="Calibri"/>
      <family val="2"/>
      <scheme val="minor"/>
    </font>
    <font>
      <b/>
      <sz val="14"/>
      <color theme="1"/>
      <name val="Calibri"/>
      <family val="2"/>
      <scheme val="minor"/>
    </font>
    <font>
      <b/>
      <sz val="14"/>
      <color rgb="FF000000"/>
      <name val="Calibri"/>
      <family val="2"/>
      <scheme val="minor"/>
    </font>
    <font>
      <sz val="22"/>
      <name val="Calibri"/>
      <family val="2"/>
      <scheme val="minor"/>
    </font>
    <font>
      <sz val="24"/>
      <name val="Calibri"/>
      <family val="2"/>
      <scheme val="minor"/>
    </font>
    <font>
      <sz val="22"/>
      <color theme="1"/>
      <name val="Calibri"/>
      <family val="2"/>
      <scheme val="minor"/>
    </font>
    <font>
      <sz val="14"/>
      <color theme="1"/>
      <name val="Calibri"/>
      <family val="2"/>
    </font>
    <font>
      <b/>
      <i/>
      <sz val="14"/>
      <color rgb="FF000000"/>
      <name val="Calibri"/>
      <family val="2"/>
      <scheme val="minor"/>
    </font>
    <font>
      <sz val="28"/>
      <color theme="1"/>
      <name val="Calibri"/>
      <family val="2"/>
      <scheme val="minor"/>
    </font>
    <font>
      <sz val="72"/>
      <color rgb="FF000000"/>
      <name val="Arial"/>
      <family val="2"/>
    </font>
    <font>
      <sz val="48"/>
      <color theme="1"/>
      <name val="Calibri"/>
      <family val="2"/>
      <scheme val="minor"/>
    </font>
    <font>
      <sz val="72"/>
      <color theme="1"/>
      <name val="Calibri"/>
      <family val="2"/>
      <scheme val="minor"/>
    </font>
    <font>
      <sz val="8"/>
      <name val="Calibri"/>
      <family val="2"/>
      <scheme val="minor"/>
    </font>
    <font>
      <b/>
      <sz val="18"/>
      <color theme="0"/>
      <name val="Calibri"/>
      <family val="2"/>
      <scheme val="minor"/>
    </font>
    <font>
      <b/>
      <sz val="36"/>
      <color theme="0"/>
      <name val="Arial"/>
      <family val="2"/>
    </font>
    <font>
      <b/>
      <sz val="28"/>
      <color theme="0"/>
      <name val="Arial"/>
      <family val="2"/>
    </font>
    <font>
      <sz val="28"/>
      <color theme="1"/>
      <name val="Arial"/>
      <family val="2"/>
    </font>
    <font>
      <b/>
      <sz val="26"/>
      <color theme="0"/>
      <name val="Arial"/>
      <family val="2"/>
    </font>
    <font>
      <b/>
      <sz val="48"/>
      <color theme="0"/>
      <name val="Arial"/>
      <family val="2"/>
    </font>
    <font>
      <sz val="18"/>
      <color theme="1"/>
      <name val="Arial"/>
      <family val="2"/>
    </font>
    <font>
      <sz val="20"/>
      <color theme="1"/>
      <name val="Arial"/>
      <family val="2"/>
    </font>
    <font>
      <b/>
      <sz val="10"/>
      <color theme="0"/>
      <name val="Arial"/>
      <family val="2"/>
    </font>
    <font>
      <sz val="11"/>
      <color theme="1"/>
      <name val="Arial"/>
      <family val="2"/>
    </font>
  </fonts>
  <fills count="50">
    <fill>
      <patternFill patternType="none"/>
    </fill>
    <fill>
      <patternFill patternType="gray125"/>
    </fill>
    <fill>
      <patternFill patternType="solid">
        <fgColor theme="4"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39997558519241921"/>
        <bgColor rgb="FFFF0000"/>
      </patternFill>
    </fill>
    <fill>
      <patternFill patternType="solid">
        <fgColor theme="8" tint="-0.249977111117893"/>
        <bgColor rgb="FFFF0000"/>
      </patternFill>
    </fill>
    <fill>
      <patternFill patternType="solid">
        <fgColor theme="4" tint="0.39997558519241921"/>
        <bgColor rgb="FFFF0000"/>
      </patternFill>
    </fill>
    <fill>
      <patternFill patternType="solid">
        <fgColor theme="8" tint="-0.249977111117893"/>
        <bgColor indexed="64"/>
      </patternFill>
    </fill>
    <fill>
      <patternFill patternType="solid">
        <fgColor theme="5" tint="0.39997558519241921"/>
        <bgColor indexed="64"/>
      </patternFill>
    </fill>
    <fill>
      <patternFill patternType="solid">
        <fgColor theme="9" tint="0.39997558519241921"/>
        <bgColor rgb="FFFF0000"/>
      </patternFill>
    </fill>
    <fill>
      <patternFill patternType="solid">
        <fgColor rgb="FF43E552"/>
        <bgColor rgb="FFFF0000"/>
      </patternFill>
    </fill>
    <fill>
      <patternFill patternType="solid">
        <fgColor rgb="FF43E552"/>
        <bgColor indexed="64"/>
      </patternFill>
    </fill>
    <fill>
      <patternFill patternType="solid">
        <fgColor theme="2" tint="-0.499984740745262"/>
        <bgColor rgb="FFFF0000"/>
      </patternFill>
    </fill>
    <fill>
      <patternFill patternType="solid">
        <fgColor theme="2" tint="-0.499984740745262"/>
        <bgColor indexed="64"/>
      </patternFill>
    </fill>
    <fill>
      <patternFill patternType="solid">
        <fgColor theme="8" tint="0.39997558519241921"/>
        <bgColor rgb="FFFF0000"/>
      </patternFill>
    </fill>
    <fill>
      <patternFill patternType="solid">
        <fgColor theme="8" tint="0.39997558519241921"/>
        <bgColor indexed="64"/>
      </patternFill>
    </fill>
    <fill>
      <patternFill patternType="solid">
        <fgColor rgb="FF002060"/>
        <bgColor rgb="FFFF0000"/>
      </patternFill>
    </fill>
    <fill>
      <patternFill patternType="solid">
        <fgColor theme="2" tint="-9.9978637043366805E-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0070C0"/>
        <bgColor rgb="FFFF0000"/>
      </patternFill>
    </fill>
    <fill>
      <patternFill patternType="solid">
        <fgColor theme="9" tint="-0.249977111117893"/>
        <bgColor indexed="64"/>
      </patternFill>
    </fill>
    <fill>
      <patternFill patternType="solid">
        <fgColor theme="4" tint="-0.249977111117893"/>
        <bgColor rgb="FFFF0000"/>
      </patternFill>
    </fill>
    <fill>
      <patternFill patternType="solid">
        <fgColor theme="4" tint="-0.249977111117893"/>
        <bgColor indexed="64"/>
      </patternFill>
    </fill>
    <fill>
      <patternFill patternType="solid">
        <fgColor rgb="FF92D050"/>
        <bgColor rgb="FFFF0000"/>
      </patternFill>
    </fill>
    <fill>
      <patternFill patternType="solid">
        <fgColor rgb="FF00B0F0"/>
        <bgColor rgb="FFFF0000"/>
      </patternFill>
    </fill>
    <fill>
      <patternFill patternType="solid">
        <fgColor theme="5" tint="-0.249977111117893"/>
        <bgColor rgb="FFFF0000"/>
      </patternFill>
    </fill>
    <fill>
      <patternFill patternType="solid">
        <fgColor rgb="FFC00000"/>
        <bgColor rgb="FFFF0000"/>
      </patternFill>
    </fill>
    <fill>
      <patternFill patternType="solid">
        <fgColor theme="9" tint="-0.249977111117893"/>
        <bgColor rgb="FFFF0000"/>
      </patternFill>
    </fill>
    <fill>
      <patternFill patternType="solid">
        <fgColor rgb="FF00B050"/>
        <bgColor rgb="FFFF0000"/>
      </patternFill>
    </fill>
    <fill>
      <patternFill patternType="solid">
        <fgColor theme="0"/>
        <bgColor indexed="64"/>
      </patternFill>
    </fill>
    <fill>
      <patternFill patternType="solid">
        <fgColor theme="9" tint="0.79998168889431442"/>
        <bgColor indexed="64"/>
      </patternFill>
    </fill>
    <fill>
      <patternFill patternType="solid">
        <fgColor theme="0" tint="-0.249977111117893"/>
        <bgColor rgb="FFD9E2F3"/>
      </patternFill>
    </fill>
    <fill>
      <patternFill patternType="solid">
        <fgColor theme="0" tint="-0.249977111117893"/>
        <bgColor indexed="64"/>
      </patternFill>
    </fill>
    <fill>
      <patternFill patternType="solid">
        <fgColor theme="0" tint="-4.9989318521683403E-2"/>
        <bgColor rgb="FFFFFFFF"/>
      </patternFill>
    </fill>
    <fill>
      <patternFill patternType="solid">
        <fgColor theme="0" tint="-4.9989318521683403E-2"/>
        <bgColor theme="0"/>
      </patternFill>
    </fill>
    <fill>
      <patternFill patternType="solid">
        <fgColor rgb="FFF2F2F2"/>
        <bgColor rgb="FFF2F2F2"/>
      </patternFill>
    </fill>
    <fill>
      <patternFill patternType="solid">
        <fgColor theme="0" tint="-4.9989318521683403E-2"/>
        <bgColor theme="4"/>
      </patternFill>
    </fill>
    <fill>
      <patternFill patternType="solid">
        <fgColor theme="6" tint="0.79998168889431442"/>
        <bgColor theme="4"/>
      </patternFill>
    </fill>
    <fill>
      <patternFill patternType="solid">
        <fgColor theme="0" tint="-4.9989318521683403E-2"/>
        <bgColor rgb="FF4A86E8"/>
      </patternFill>
    </fill>
    <fill>
      <patternFill patternType="solid">
        <fgColor theme="0" tint="-4.9989318521683403E-2"/>
        <bgColor rgb="FFFF0000"/>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5" tint="-0.249977111117893"/>
        <bgColor indexed="64"/>
      </patternFill>
    </fill>
    <fill>
      <patternFill patternType="solid">
        <fgColor rgb="FF0070C0"/>
        <bgColor indexed="64"/>
      </patternFill>
    </fill>
    <fill>
      <patternFill patternType="solid">
        <fgColor rgb="FFC00000"/>
        <bgColor indexed="64"/>
      </patternFill>
    </fill>
    <fill>
      <patternFill patternType="solid">
        <fgColor theme="8" tint="0.59999389629810485"/>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thin">
        <color theme="0"/>
      </left>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style="medium">
        <color theme="1"/>
      </right>
      <top style="thin">
        <color theme="1"/>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theme="1"/>
      </left>
      <right style="thin">
        <color theme="1"/>
      </right>
      <top/>
      <bottom/>
      <diagonal/>
    </border>
    <border>
      <left style="thin">
        <color theme="1"/>
      </left>
      <right style="medium">
        <color theme="1"/>
      </right>
      <top/>
      <bottom/>
      <diagonal/>
    </border>
    <border>
      <left/>
      <right/>
      <top style="medium">
        <color theme="1"/>
      </top>
      <bottom/>
      <diagonal/>
    </border>
    <border>
      <left/>
      <right/>
      <top/>
      <bottom style="medium">
        <color theme="1"/>
      </bottom>
      <diagonal/>
    </border>
    <border>
      <left style="thin">
        <color theme="1"/>
      </left>
      <right style="thin">
        <color theme="1"/>
      </right>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style="thin">
        <color theme="1"/>
      </bottom>
      <diagonal/>
    </border>
    <border>
      <left style="medium">
        <color theme="1"/>
      </left>
      <right/>
      <top style="medium">
        <color theme="1"/>
      </top>
      <bottom style="thin">
        <color theme="1"/>
      </bottom>
      <diagonal/>
    </border>
    <border>
      <left/>
      <right/>
      <top style="medium">
        <color theme="1"/>
      </top>
      <bottom style="thin">
        <color theme="1"/>
      </bottom>
      <diagonal/>
    </border>
    <border>
      <left style="medium">
        <color theme="1"/>
      </left>
      <right/>
      <top style="thin">
        <color theme="1"/>
      </top>
      <bottom style="thin">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thin">
        <color theme="1"/>
      </left>
      <right/>
      <top/>
      <bottom/>
      <diagonal/>
    </border>
    <border>
      <left style="thin">
        <color theme="1"/>
      </left>
      <right/>
      <top/>
      <bottom style="thin">
        <color theme="1"/>
      </bottom>
      <diagonal/>
    </border>
    <border>
      <left style="medium">
        <color theme="1"/>
      </left>
      <right/>
      <top/>
      <bottom style="medium">
        <color indexed="64"/>
      </bottom>
      <diagonal/>
    </border>
    <border>
      <left/>
      <right style="thin">
        <color theme="1"/>
      </right>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theme="1"/>
      </right>
      <top style="medium">
        <color indexed="64"/>
      </top>
      <bottom style="thin">
        <color theme="1"/>
      </bottom>
      <diagonal/>
    </border>
    <border>
      <left style="medium">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n">
        <color theme="1"/>
      </left>
      <right style="medium">
        <color indexed="64"/>
      </right>
      <top style="thin">
        <color theme="1"/>
      </top>
      <bottom/>
      <diagonal/>
    </border>
    <border>
      <left style="thin">
        <color theme="1"/>
      </left>
      <right style="medium">
        <color indexed="64"/>
      </right>
      <top style="medium">
        <color theme="1"/>
      </top>
      <bottom style="medium">
        <color theme="1"/>
      </bottom>
      <diagonal/>
    </border>
    <border>
      <left style="thin">
        <color theme="1"/>
      </left>
      <right style="medium">
        <color indexed="64"/>
      </right>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theme="1"/>
      </right>
      <top style="thin">
        <color theme="1"/>
      </top>
      <bottom style="medium">
        <color indexed="64"/>
      </bottom>
      <diagonal/>
    </border>
    <border>
      <left style="medium">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thin">
        <color theme="1"/>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right style="thin">
        <color theme="1"/>
      </right>
      <top style="medium">
        <color theme="1"/>
      </top>
      <bottom style="thin">
        <color theme="1"/>
      </bottom>
      <diagonal/>
    </border>
    <border>
      <left/>
      <right style="thin">
        <color theme="1"/>
      </right>
      <top style="thin">
        <color theme="1"/>
      </top>
      <bottom style="medium">
        <color theme="1"/>
      </bottom>
      <diagonal/>
    </border>
    <border>
      <left style="medium">
        <color indexed="64"/>
      </left>
      <right style="thin">
        <color indexed="64"/>
      </right>
      <top style="thin">
        <color indexed="64"/>
      </top>
      <bottom/>
      <diagonal/>
    </border>
    <border>
      <left style="medium">
        <color theme="1"/>
      </left>
      <right/>
      <top/>
      <bottom style="thin">
        <color theme="1"/>
      </bottom>
      <diagonal/>
    </border>
    <border>
      <left style="medium">
        <color theme="1"/>
      </left>
      <right/>
      <top style="thin">
        <color theme="1"/>
      </top>
      <bottom style="medium">
        <color theme="1"/>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medium">
        <color theme="1"/>
      </top>
      <bottom/>
      <diagonal/>
    </border>
    <border>
      <left style="thin">
        <color theme="0"/>
      </left>
      <right style="medium">
        <color indexed="64"/>
      </right>
      <top style="medium">
        <color theme="1"/>
      </top>
      <bottom/>
      <diagonal/>
    </border>
    <border>
      <left style="medium">
        <color indexed="64"/>
      </left>
      <right/>
      <top/>
      <bottom style="medium">
        <color theme="1"/>
      </bottom>
      <diagonal/>
    </border>
    <border>
      <left style="thin">
        <color theme="0"/>
      </left>
      <right style="medium">
        <color indexed="64"/>
      </right>
      <top/>
      <bottom style="medium">
        <color theme="1"/>
      </bottom>
      <diagonal/>
    </border>
    <border>
      <left style="medium">
        <color indexed="64"/>
      </left>
      <right/>
      <top style="medium">
        <color theme="1"/>
      </top>
      <bottom style="thin">
        <color theme="1"/>
      </bottom>
      <diagonal/>
    </border>
    <border>
      <left style="thin">
        <color theme="1"/>
      </left>
      <right style="medium">
        <color indexed="64"/>
      </right>
      <top style="medium">
        <color theme="1"/>
      </top>
      <bottom/>
      <diagonal/>
    </border>
    <border>
      <left style="medium">
        <color indexed="64"/>
      </left>
      <right/>
      <top/>
      <bottom style="thin">
        <color theme="1"/>
      </bottom>
      <diagonal/>
    </border>
    <border>
      <left style="medium">
        <color indexed="64"/>
      </left>
      <right/>
      <top style="thin">
        <color theme="1"/>
      </top>
      <bottom style="thin">
        <color theme="1"/>
      </bottom>
      <diagonal/>
    </border>
    <border>
      <left style="medium">
        <color indexed="64"/>
      </left>
      <right/>
      <top style="thin">
        <color theme="1"/>
      </top>
      <bottom style="medium">
        <color indexed="64"/>
      </bottom>
      <diagonal/>
    </border>
    <border>
      <left style="thin">
        <color theme="1"/>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theme="0"/>
      </left>
      <right style="medium">
        <color indexed="64"/>
      </right>
      <top/>
      <bottom/>
      <diagonal/>
    </border>
    <border>
      <left style="thin">
        <color theme="1"/>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diagonal/>
    </border>
    <border>
      <left/>
      <right style="thin">
        <color indexed="64"/>
      </right>
      <top/>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9">
    <xf numFmtId="0" fontId="0" fillId="0" borderId="0"/>
    <xf numFmtId="9" fontId="1" fillId="0" borderId="0" applyFont="0" applyFill="0" applyBorder="0" applyAlignment="0" applyProtection="0"/>
    <xf numFmtId="0" fontId="6" fillId="0" borderId="0"/>
    <xf numFmtId="9" fontId="6"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0" fontId="12" fillId="0" borderId="0"/>
    <xf numFmtId="0" fontId="11" fillId="0" borderId="0"/>
    <xf numFmtId="44" fontId="1" fillId="0" borderId="0" applyFont="0" applyFill="0" applyBorder="0" applyAlignment="0" applyProtection="0"/>
  </cellStyleXfs>
  <cellXfs count="826">
    <xf numFmtId="0" fontId="0" fillId="0" borderId="0" xfId="0"/>
    <xf numFmtId="0" fontId="2" fillId="0" borderId="0" xfId="0" applyFont="1" applyProtection="1">
      <protection hidden="1"/>
    </xf>
    <xf numFmtId="0" fontId="2" fillId="0" borderId="0" xfId="6" applyFont="1" applyProtection="1">
      <protection hidden="1"/>
    </xf>
    <xf numFmtId="0" fontId="5" fillId="0" borderId="0" xfId="0" applyFont="1" applyProtection="1">
      <protection hidden="1"/>
    </xf>
    <xf numFmtId="0" fontId="10" fillId="4" borderId="6" xfId="2" applyFont="1" applyFill="1" applyBorder="1" applyAlignment="1" applyProtection="1">
      <alignment horizontal="center" vertical="center" wrapText="1" readingOrder="1"/>
      <protection hidden="1"/>
    </xf>
    <xf numFmtId="0" fontId="7" fillId="0" borderId="1" xfId="2" applyFont="1" applyBorder="1" applyAlignment="1">
      <alignment horizontal="left" vertical="center" wrapText="1"/>
    </xf>
    <xf numFmtId="0" fontId="7" fillId="0" borderId="1" xfId="2" applyFont="1" applyBorder="1" applyAlignment="1" applyProtection="1">
      <alignment horizontal="center" vertical="center" wrapText="1"/>
      <protection hidden="1"/>
    </xf>
    <xf numFmtId="1" fontId="15" fillId="0" borderId="1" xfId="2" applyNumberFormat="1" applyFont="1" applyBorder="1" applyAlignment="1" applyProtection="1">
      <alignment horizontal="center" vertical="center" wrapText="1"/>
      <protection hidden="1"/>
    </xf>
    <xf numFmtId="1" fontId="7" fillId="0" borderId="1" xfId="2" applyNumberFormat="1" applyFont="1" applyBorder="1" applyAlignment="1">
      <alignment horizontal="center" vertical="center" wrapText="1"/>
    </xf>
    <xf numFmtId="0" fontId="7" fillId="0" borderId="3" xfId="2" applyFont="1" applyBorder="1" applyAlignment="1">
      <alignment horizontal="left" vertical="center" wrapText="1"/>
    </xf>
    <xf numFmtId="0" fontId="7" fillId="0" borderId="3" xfId="2" applyFont="1" applyBorder="1" applyAlignment="1" applyProtection="1">
      <alignment horizontal="center" vertical="center" wrapText="1"/>
      <protection hidden="1"/>
    </xf>
    <xf numFmtId="1" fontId="7" fillId="0" borderId="3" xfId="2" applyNumberFormat="1" applyFont="1" applyBorder="1" applyAlignment="1">
      <alignment horizontal="center" vertical="center" wrapText="1"/>
    </xf>
    <xf numFmtId="1" fontId="7" fillId="0" borderId="4" xfId="2" applyNumberFormat="1" applyFont="1" applyBorder="1" applyAlignment="1">
      <alignment horizontal="center" vertical="center" wrapText="1"/>
    </xf>
    <xf numFmtId="0" fontId="13" fillId="0" borderId="0" xfId="7" applyFont="1" applyAlignment="1" applyProtection="1">
      <alignment vertical="center" wrapText="1"/>
      <protection hidden="1"/>
    </xf>
    <xf numFmtId="0" fontId="13" fillId="0" borderId="0" xfId="7" applyFont="1" applyAlignment="1" applyProtection="1">
      <alignment horizontal="center" vertical="center" wrapText="1"/>
      <protection hidden="1"/>
    </xf>
    <xf numFmtId="9" fontId="2" fillId="0" borderId="0" xfId="6" applyNumberFormat="1" applyFont="1" applyAlignment="1" applyProtection="1">
      <alignment horizontal="center" vertical="center"/>
      <protection hidden="1"/>
    </xf>
    <xf numFmtId="0" fontId="2" fillId="0" borderId="0" xfId="6" applyFont="1" applyAlignment="1" applyProtection="1">
      <alignment horizontal="center" vertical="center"/>
      <protection hidden="1"/>
    </xf>
    <xf numFmtId="0" fontId="2" fillId="0" borderId="0" xfId="0" applyFont="1" applyAlignment="1" applyProtection="1">
      <alignment horizontal="center" vertical="center"/>
      <protection hidden="1"/>
    </xf>
    <xf numFmtId="9" fontId="2" fillId="0" borderId="0" xfId="3" applyFont="1" applyFill="1" applyBorder="1" applyAlignment="1" applyProtection="1">
      <alignment horizontal="center" vertical="center"/>
      <protection hidden="1"/>
    </xf>
    <xf numFmtId="165" fontId="2" fillId="0" borderId="0" xfId="4" applyNumberFormat="1" applyFont="1" applyFill="1" applyBorder="1" applyAlignment="1" applyProtection="1">
      <alignment horizontal="left" vertical="center" indent="1"/>
      <protection hidden="1"/>
    </xf>
    <xf numFmtId="164" fontId="2" fillId="0" borderId="0" xfId="1" applyNumberFormat="1" applyFont="1" applyFill="1" applyBorder="1" applyAlignment="1" applyProtection="1">
      <alignment horizontal="center" vertical="center"/>
      <protection hidden="1"/>
    </xf>
    <xf numFmtId="165" fontId="2" fillId="0" borderId="0" xfId="4" applyNumberFormat="1" applyFont="1" applyFill="1" applyBorder="1" applyAlignment="1" applyProtection="1">
      <alignment horizontal="center" vertical="center"/>
      <protection hidden="1"/>
    </xf>
    <xf numFmtId="0" fontId="13" fillId="6" borderId="31" xfId="7" applyFont="1" applyFill="1" applyBorder="1" applyAlignment="1" applyProtection="1">
      <alignment horizontal="center" vertical="center" wrapText="1"/>
      <protection hidden="1"/>
    </xf>
    <xf numFmtId="1" fontId="2" fillId="0" borderId="28" xfId="6" applyNumberFormat="1" applyFont="1" applyBorder="1" applyAlignment="1" applyProtection="1">
      <alignment horizontal="center" vertical="center"/>
      <protection hidden="1"/>
    </xf>
    <xf numFmtId="0" fontId="10" fillId="4" borderId="17" xfId="2" applyFont="1" applyFill="1" applyBorder="1" applyAlignment="1" applyProtection="1">
      <alignment horizontal="center" vertical="center" wrapText="1" readingOrder="1"/>
      <protection hidden="1"/>
    </xf>
    <xf numFmtId="1" fontId="15" fillId="0" borderId="3" xfId="2" applyNumberFormat="1" applyFont="1" applyBorder="1" applyAlignment="1" applyProtection="1">
      <alignment horizontal="center" vertical="center" wrapText="1"/>
      <protection hidden="1"/>
    </xf>
    <xf numFmtId="0" fontId="13" fillId="11" borderId="30" xfId="7" applyFont="1" applyFill="1" applyBorder="1" applyAlignment="1" applyProtection="1">
      <alignment horizontal="center" vertical="center" wrapText="1"/>
      <protection hidden="1"/>
    </xf>
    <xf numFmtId="0" fontId="7" fillId="0" borderId="30" xfId="7" applyFont="1" applyBorder="1" applyAlignment="1" applyProtection="1">
      <alignment horizontal="center" vertical="center" wrapText="1"/>
      <protection hidden="1"/>
    </xf>
    <xf numFmtId="9" fontId="2" fillId="0" borderId="30" xfId="3" applyFont="1" applyBorder="1" applyAlignment="1" applyProtection="1">
      <protection hidden="1"/>
    </xf>
    <xf numFmtId="9" fontId="2" fillId="9" borderId="30" xfId="3" applyFont="1" applyFill="1" applyBorder="1" applyAlignment="1" applyProtection="1">
      <protection hidden="1"/>
    </xf>
    <xf numFmtId="0" fontId="13" fillId="11" borderId="39" xfId="7" applyFont="1" applyFill="1" applyBorder="1" applyAlignment="1" applyProtection="1">
      <alignment horizontal="center" vertical="center" wrapText="1"/>
      <protection hidden="1"/>
    </xf>
    <xf numFmtId="0" fontId="13" fillId="11" borderId="40" xfId="7" applyFont="1" applyFill="1" applyBorder="1" applyAlignment="1" applyProtection="1">
      <alignment horizontal="center" vertical="center" wrapText="1"/>
      <protection hidden="1"/>
    </xf>
    <xf numFmtId="0" fontId="7" fillId="0" borderId="39" xfId="7" applyFont="1" applyBorder="1" applyAlignment="1" applyProtection="1">
      <alignment horizontal="left" vertical="center" wrapText="1"/>
      <protection hidden="1"/>
    </xf>
    <xf numFmtId="9" fontId="2" fillId="0" borderId="40" xfId="1" applyFont="1" applyFill="1" applyBorder="1" applyAlignment="1" applyProtection="1">
      <alignment horizontal="center" vertical="center"/>
      <protection hidden="1"/>
    </xf>
    <xf numFmtId="0" fontId="7" fillId="0" borderId="41" xfId="7" applyFont="1" applyBorder="1" applyAlignment="1" applyProtection="1">
      <alignment horizontal="left" vertical="center" wrapText="1"/>
      <protection hidden="1"/>
    </xf>
    <xf numFmtId="14" fontId="7" fillId="0" borderId="42" xfId="7" applyNumberFormat="1" applyFont="1" applyBorder="1" applyAlignment="1" applyProtection="1">
      <alignment horizontal="center" vertical="center" wrapText="1"/>
      <protection hidden="1"/>
    </xf>
    <xf numFmtId="164" fontId="2" fillId="0" borderId="43" xfId="1" applyNumberFormat="1" applyFont="1" applyFill="1" applyBorder="1" applyAlignment="1" applyProtection="1">
      <alignment horizontal="center" vertical="center"/>
      <protection hidden="1"/>
    </xf>
    <xf numFmtId="9" fontId="2" fillId="9" borderId="44" xfId="1" applyFont="1" applyFill="1" applyBorder="1" applyAlignment="1" applyProtection="1">
      <alignment horizontal="center" vertical="center"/>
      <protection hidden="1"/>
    </xf>
    <xf numFmtId="164" fontId="2" fillId="9" borderId="45" xfId="1" applyNumberFormat="1" applyFont="1" applyFill="1" applyBorder="1" applyAlignment="1" applyProtection="1">
      <alignment horizontal="center" vertical="center"/>
      <protection hidden="1"/>
    </xf>
    <xf numFmtId="9" fontId="2" fillId="0" borderId="33" xfId="3" applyFont="1" applyBorder="1" applyAlignment="1" applyProtection="1">
      <protection hidden="1"/>
    </xf>
    <xf numFmtId="9" fontId="2" fillId="0" borderId="39" xfId="3" applyFont="1" applyBorder="1" applyAlignment="1" applyProtection="1">
      <protection hidden="1"/>
    </xf>
    <xf numFmtId="9" fontId="2" fillId="0" borderId="40" xfId="3" applyFont="1" applyBorder="1" applyAlignment="1" applyProtection="1">
      <protection hidden="1"/>
    </xf>
    <xf numFmtId="9" fontId="2" fillId="9" borderId="33" xfId="3" applyFont="1" applyFill="1" applyBorder="1" applyAlignment="1" applyProtection="1">
      <protection hidden="1"/>
    </xf>
    <xf numFmtId="9" fontId="2" fillId="0" borderId="27" xfId="3" applyFont="1" applyBorder="1" applyAlignment="1" applyProtection="1">
      <protection hidden="1"/>
    </xf>
    <xf numFmtId="9" fontId="2" fillId="0" borderId="28" xfId="3" applyFont="1" applyBorder="1" applyAlignment="1" applyProtection="1">
      <protection hidden="1"/>
    </xf>
    <xf numFmtId="9" fontId="2" fillId="0" borderId="29" xfId="3" applyFont="1" applyBorder="1" applyAlignment="1" applyProtection="1">
      <protection hidden="1"/>
    </xf>
    <xf numFmtId="0" fontId="13" fillId="13" borderId="39" xfId="7" applyFont="1" applyFill="1" applyBorder="1" applyAlignment="1" applyProtection="1">
      <alignment horizontal="center" vertical="center" wrapText="1"/>
      <protection hidden="1"/>
    </xf>
    <xf numFmtId="0" fontId="13" fillId="13" borderId="30" xfId="7" applyFont="1" applyFill="1" applyBorder="1" applyAlignment="1" applyProtection="1">
      <alignment horizontal="center" vertical="center" wrapText="1"/>
      <protection hidden="1"/>
    </xf>
    <xf numFmtId="0" fontId="13" fillId="13" borderId="40" xfId="7" applyFont="1" applyFill="1" applyBorder="1" applyAlignment="1" applyProtection="1">
      <alignment horizontal="center" vertical="center" wrapText="1"/>
      <protection hidden="1"/>
    </xf>
    <xf numFmtId="0" fontId="13" fillId="10" borderId="39" xfId="7" applyFont="1" applyFill="1" applyBorder="1" applyAlignment="1" applyProtection="1">
      <alignment horizontal="center" vertical="center" wrapText="1"/>
      <protection hidden="1"/>
    </xf>
    <xf numFmtId="0" fontId="13" fillId="10" borderId="30" xfId="7" applyFont="1" applyFill="1" applyBorder="1" applyAlignment="1" applyProtection="1">
      <alignment horizontal="center" vertical="center" wrapText="1"/>
      <protection hidden="1"/>
    </xf>
    <xf numFmtId="0" fontId="13" fillId="10" borderId="40" xfId="7" applyFont="1" applyFill="1" applyBorder="1" applyAlignment="1" applyProtection="1">
      <alignment horizontal="center" vertical="center" wrapText="1"/>
      <protection hidden="1"/>
    </xf>
    <xf numFmtId="0" fontId="13" fillId="15" borderId="39" xfId="7" applyFont="1" applyFill="1" applyBorder="1" applyAlignment="1" applyProtection="1">
      <alignment horizontal="center" vertical="center" wrapText="1"/>
      <protection hidden="1"/>
    </xf>
    <xf numFmtId="0" fontId="13" fillId="15" borderId="30" xfId="7" applyFont="1" applyFill="1" applyBorder="1" applyAlignment="1" applyProtection="1">
      <alignment horizontal="center" vertical="center" wrapText="1"/>
      <protection hidden="1"/>
    </xf>
    <xf numFmtId="0" fontId="13" fillId="15" borderId="40" xfId="7" applyFont="1" applyFill="1" applyBorder="1" applyAlignment="1" applyProtection="1">
      <alignment horizontal="center" vertical="center" wrapText="1"/>
      <protection hidden="1"/>
    </xf>
    <xf numFmtId="9" fontId="2" fillId="9" borderId="31" xfId="3" applyFont="1" applyFill="1" applyBorder="1" applyAlignment="1" applyProtection="1">
      <protection hidden="1"/>
    </xf>
    <xf numFmtId="0" fontId="13" fillId="6" borderId="30" xfId="7" applyFont="1" applyFill="1" applyBorder="1" applyAlignment="1" applyProtection="1">
      <alignment vertical="center" wrapText="1"/>
      <protection hidden="1"/>
    </xf>
    <xf numFmtId="0" fontId="20" fillId="8" borderId="13" xfId="2" applyFont="1" applyFill="1" applyBorder="1" applyAlignment="1" applyProtection="1">
      <alignment horizontal="center" vertical="center" wrapText="1" readingOrder="1"/>
      <protection hidden="1"/>
    </xf>
    <xf numFmtId="0" fontId="20" fillId="8" borderId="22" xfId="2" applyFont="1" applyFill="1" applyBorder="1" applyAlignment="1" applyProtection="1">
      <alignment horizontal="center" vertical="center" wrapText="1" readingOrder="1"/>
      <protection hidden="1"/>
    </xf>
    <xf numFmtId="0" fontId="20" fillId="8" borderId="23" xfId="2" applyFont="1" applyFill="1" applyBorder="1" applyAlignment="1" applyProtection="1">
      <alignment horizontal="center" vertical="center" wrapText="1" readingOrder="1"/>
      <protection hidden="1"/>
    </xf>
    <xf numFmtId="0" fontId="20" fillId="8" borderId="11" xfId="2" applyFont="1" applyFill="1" applyBorder="1" applyAlignment="1" applyProtection="1">
      <alignment horizontal="center" vertical="center" wrapText="1" readingOrder="1"/>
      <protection hidden="1"/>
    </xf>
    <xf numFmtId="0" fontId="20" fillId="8" borderId="14" xfId="2" applyFont="1" applyFill="1" applyBorder="1" applyAlignment="1" applyProtection="1">
      <alignment horizontal="center" vertical="center" wrapText="1" readingOrder="1"/>
      <protection hidden="1"/>
    </xf>
    <xf numFmtId="0" fontId="2" fillId="0" borderId="0" xfId="0" applyFont="1" applyAlignment="1" applyProtection="1">
      <alignment horizontal="center" wrapText="1"/>
      <protection hidden="1"/>
    </xf>
    <xf numFmtId="0" fontId="17" fillId="0" borderId="0" xfId="0" applyFont="1" applyAlignment="1">
      <alignment horizontal="center" wrapText="1"/>
    </xf>
    <xf numFmtId="0" fontId="2" fillId="0" borderId="0" xfId="0" applyFont="1" applyAlignment="1" applyProtection="1">
      <alignment horizontal="left"/>
      <protection hidden="1"/>
    </xf>
    <xf numFmtId="0" fontId="13" fillId="0" borderId="0" xfId="7" applyFont="1" applyAlignment="1" applyProtection="1">
      <alignment horizontal="left" vertical="center" wrapText="1"/>
      <protection hidden="1"/>
    </xf>
    <xf numFmtId="0" fontId="0" fillId="0" borderId="0" xfId="0" applyAlignment="1">
      <alignment horizontal="center" vertical="center"/>
    </xf>
    <xf numFmtId="0" fontId="13" fillId="11" borderId="74" xfId="7" applyFont="1" applyFill="1" applyBorder="1" applyAlignment="1" applyProtection="1">
      <alignment horizontal="center" vertical="center" wrapText="1"/>
      <protection hidden="1"/>
    </xf>
    <xf numFmtId="0" fontId="13" fillId="11" borderId="75" xfId="7" applyFont="1" applyFill="1" applyBorder="1" applyAlignment="1" applyProtection="1">
      <alignment horizontal="center" vertical="center" wrapText="1"/>
      <protection hidden="1"/>
    </xf>
    <xf numFmtId="9" fontId="2" fillId="0" borderId="74" xfId="3" applyFont="1" applyBorder="1" applyAlignment="1" applyProtection="1">
      <protection hidden="1"/>
    </xf>
    <xf numFmtId="9" fontId="2" fillId="0" borderId="76" xfId="3" applyFont="1" applyBorder="1" applyAlignment="1" applyProtection="1">
      <protection hidden="1"/>
    </xf>
    <xf numFmtId="9" fontId="2" fillId="9" borderId="79" xfId="3" applyFont="1" applyFill="1" applyBorder="1" applyAlignment="1" applyProtection="1">
      <protection hidden="1"/>
    </xf>
    <xf numFmtId="9" fontId="2" fillId="9" borderId="83" xfId="3" applyFont="1" applyFill="1" applyBorder="1" applyAlignment="1" applyProtection="1">
      <protection hidden="1"/>
    </xf>
    <xf numFmtId="0" fontId="20" fillId="8" borderId="8" xfId="2" applyFont="1" applyFill="1" applyBorder="1" applyAlignment="1" applyProtection="1">
      <alignment horizontal="center" vertical="center" wrapText="1" readingOrder="1"/>
      <protection hidden="1"/>
    </xf>
    <xf numFmtId="0" fontId="4" fillId="0" borderId="8" xfId="7" applyFont="1" applyBorder="1" applyAlignment="1" applyProtection="1">
      <alignment horizontal="center" vertical="center"/>
      <protection hidden="1"/>
    </xf>
    <xf numFmtId="0" fontId="4" fillId="0" borderId="7" xfId="7" applyFont="1" applyBorder="1" applyAlignment="1" applyProtection="1">
      <alignment horizontal="center" vertical="center"/>
      <protection hidden="1"/>
    </xf>
    <xf numFmtId="0" fontId="19" fillId="17" borderId="99" xfId="7" applyFont="1" applyFill="1" applyBorder="1" applyAlignment="1" applyProtection="1">
      <alignment horizontal="center" vertical="center" wrapText="1"/>
      <protection hidden="1"/>
    </xf>
    <xf numFmtId="0" fontId="13" fillId="11" borderId="100" xfId="7" applyFont="1" applyFill="1" applyBorder="1" applyAlignment="1" applyProtection="1">
      <alignment vertical="center" wrapText="1"/>
      <protection hidden="1"/>
    </xf>
    <xf numFmtId="0" fontId="20" fillId="8" borderId="101" xfId="2" applyFont="1" applyFill="1" applyBorder="1" applyAlignment="1" applyProtection="1">
      <alignment horizontal="center" vertical="center" wrapText="1" readingOrder="1"/>
      <protection hidden="1"/>
    </xf>
    <xf numFmtId="0" fontId="5" fillId="0" borderId="0" xfId="0" applyFont="1" applyAlignment="1" applyProtection="1">
      <alignment horizontal="center" vertical="center"/>
      <protection hidden="1"/>
    </xf>
    <xf numFmtId="0" fontId="5" fillId="0" borderId="0" xfId="6" applyFont="1" applyAlignment="1" applyProtection="1">
      <alignment horizontal="center" vertical="center"/>
      <protection hidden="1"/>
    </xf>
    <xf numFmtId="0" fontId="3" fillId="2" borderId="0" xfId="6" applyFont="1" applyFill="1" applyAlignment="1" applyProtection="1">
      <alignment vertical="center" wrapText="1"/>
      <protection hidden="1"/>
    </xf>
    <xf numFmtId="0" fontId="2" fillId="0" borderId="20" xfId="0" applyFont="1" applyBorder="1" applyProtection="1">
      <protection hidden="1"/>
    </xf>
    <xf numFmtId="0" fontId="2" fillId="0" borderId="21" xfId="0" applyFont="1" applyBorder="1" applyProtection="1">
      <protection hidden="1"/>
    </xf>
    <xf numFmtId="0" fontId="5" fillId="0" borderId="21" xfId="0" applyFont="1" applyBorder="1" applyProtection="1">
      <protection hidden="1"/>
    </xf>
    <xf numFmtId="0" fontId="5" fillId="0" borderId="16" xfId="0" applyFont="1" applyBorder="1" applyProtection="1">
      <protection hidden="1"/>
    </xf>
    <xf numFmtId="0" fontId="5" fillId="0" borderId="17" xfId="0" applyFont="1" applyBorder="1" applyProtection="1">
      <protection hidden="1"/>
    </xf>
    <xf numFmtId="0" fontId="13" fillId="11" borderId="33" xfId="7" applyFont="1" applyFill="1" applyBorder="1" applyAlignment="1" applyProtection="1">
      <alignment horizontal="center" vertical="center" wrapText="1"/>
      <protection hidden="1"/>
    </xf>
    <xf numFmtId="0" fontId="7" fillId="0" borderId="2" xfId="2" applyFont="1" applyBorder="1" applyAlignment="1">
      <alignment horizontal="left" vertical="center" wrapText="1"/>
    </xf>
    <xf numFmtId="0" fontId="7" fillId="0" borderId="2" xfId="2" applyFont="1" applyBorder="1" applyAlignment="1" applyProtection="1">
      <alignment horizontal="center" vertical="center" wrapText="1"/>
      <protection hidden="1"/>
    </xf>
    <xf numFmtId="1" fontId="15" fillId="0" borderId="2" xfId="2" applyNumberFormat="1" applyFont="1" applyBorder="1" applyAlignment="1" applyProtection="1">
      <alignment horizontal="center" vertical="center" wrapText="1"/>
      <protection hidden="1"/>
    </xf>
    <xf numFmtId="1" fontId="7" fillId="0" borderId="2" xfId="2" applyNumberFormat="1" applyFont="1" applyBorder="1" applyAlignment="1">
      <alignment horizontal="center" vertical="center" wrapText="1"/>
    </xf>
    <xf numFmtId="1" fontId="7" fillId="0" borderId="5" xfId="2" applyNumberFormat="1" applyFont="1" applyBorder="1" applyAlignment="1">
      <alignment horizontal="center" vertical="center" wrapText="1"/>
    </xf>
    <xf numFmtId="0" fontId="13" fillId="6" borderId="1" xfId="7" applyFont="1" applyFill="1" applyBorder="1" applyAlignment="1" applyProtection="1">
      <alignment horizontal="center" vertical="center" wrapText="1"/>
      <protection hidden="1"/>
    </xf>
    <xf numFmtId="0" fontId="7" fillId="0" borderId="33" xfId="7" applyFont="1" applyBorder="1" applyAlignment="1" applyProtection="1">
      <alignment horizontal="left" vertical="center" wrapText="1"/>
      <protection hidden="1"/>
    </xf>
    <xf numFmtId="0" fontId="7" fillId="0" borderId="103" xfId="7" applyFont="1" applyBorder="1" applyAlignment="1" applyProtection="1">
      <alignment horizontal="left" vertical="center" wrapText="1"/>
      <protection hidden="1"/>
    </xf>
    <xf numFmtId="0" fontId="7" fillId="0" borderId="95" xfId="2" applyFont="1" applyBorder="1" applyAlignment="1">
      <alignment horizontal="left" vertical="center" wrapText="1"/>
    </xf>
    <xf numFmtId="1" fontId="7" fillId="0" borderId="96" xfId="2" applyNumberFormat="1" applyFont="1" applyBorder="1" applyAlignment="1">
      <alignment horizontal="center" vertical="center" wrapText="1"/>
    </xf>
    <xf numFmtId="0" fontId="7" fillId="0" borderId="104" xfId="2" applyFont="1" applyBorder="1" applyAlignment="1">
      <alignment horizontal="left" vertical="center" wrapText="1"/>
    </xf>
    <xf numFmtId="1" fontId="7" fillId="0" borderId="98" xfId="2" applyNumberFormat="1" applyFont="1" applyBorder="1" applyAlignment="1">
      <alignment horizontal="center" vertical="center" wrapText="1"/>
    </xf>
    <xf numFmtId="0" fontId="7" fillId="0" borderId="92" xfId="2" applyFont="1" applyBorder="1" applyAlignment="1">
      <alignment horizontal="left" vertical="center" wrapText="1"/>
    </xf>
    <xf numFmtId="0" fontId="7" fillId="0" borderId="93" xfId="2" applyFont="1" applyBorder="1" applyAlignment="1">
      <alignment horizontal="left" vertical="center" wrapText="1"/>
    </xf>
    <xf numFmtId="0" fontId="7" fillId="0" borderId="93" xfId="2" applyFont="1" applyBorder="1" applyAlignment="1" applyProtection="1">
      <alignment horizontal="center" vertical="center" wrapText="1"/>
      <protection hidden="1"/>
    </xf>
    <xf numFmtId="0" fontId="15" fillId="0" borderId="93" xfId="2" applyFont="1" applyBorder="1" applyAlignment="1" applyProtection="1">
      <alignment horizontal="center" vertical="center" wrapText="1"/>
      <protection hidden="1"/>
    </xf>
    <xf numFmtId="9" fontId="15" fillId="0" borderId="93" xfId="2" applyNumberFormat="1" applyFont="1" applyBorder="1" applyAlignment="1" applyProtection="1">
      <alignment horizontal="center" vertical="center" wrapText="1"/>
      <protection hidden="1"/>
    </xf>
    <xf numFmtId="2" fontId="7" fillId="0" borderId="93" xfId="2" applyNumberFormat="1" applyFont="1" applyBorder="1" applyAlignment="1">
      <alignment horizontal="center" vertical="center" wrapText="1"/>
    </xf>
    <xf numFmtId="1" fontId="7" fillId="0" borderId="93" xfId="1" applyNumberFormat="1" applyFont="1" applyFill="1" applyBorder="1" applyAlignment="1">
      <alignment horizontal="center" vertical="center" wrapText="1"/>
    </xf>
    <xf numFmtId="1" fontId="7" fillId="0" borderId="93" xfId="2" applyNumberFormat="1" applyFont="1" applyBorder="1" applyAlignment="1">
      <alignment horizontal="center" vertical="center" wrapText="1"/>
    </xf>
    <xf numFmtId="1" fontId="7" fillId="0" borderId="97" xfId="2" applyNumberFormat="1" applyFont="1" applyBorder="1" applyAlignment="1">
      <alignment horizontal="center" vertical="center" wrapText="1"/>
    </xf>
    <xf numFmtId="1" fontId="7" fillId="0" borderId="94" xfId="2" applyNumberFormat="1" applyFont="1" applyBorder="1" applyAlignment="1">
      <alignment horizontal="center" vertical="center" wrapText="1"/>
    </xf>
    <xf numFmtId="0" fontId="7" fillId="0" borderId="90" xfId="2" applyFont="1" applyBorder="1" applyAlignment="1">
      <alignment horizontal="left" vertical="center" wrapText="1"/>
    </xf>
    <xf numFmtId="1" fontId="7" fillId="0" borderId="91" xfId="2" applyNumberFormat="1" applyFont="1" applyBorder="1" applyAlignment="1">
      <alignment horizontal="center" vertical="center" wrapText="1"/>
    </xf>
    <xf numFmtId="9" fontId="2" fillId="9" borderId="58" xfId="1" applyFont="1" applyFill="1" applyBorder="1" applyAlignment="1" applyProtection="1">
      <alignment horizontal="center" vertical="center"/>
      <protection hidden="1"/>
    </xf>
    <xf numFmtId="164" fontId="2" fillId="9" borderId="106" xfId="1"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12" xfId="0" applyFont="1" applyBorder="1" applyProtection="1">
      <protection hidden="1"/>
    </xf>
    <xf numFmtId="1" fontId="2" fillId="0" borderId="113" xfId="6" applyNumberFormat="1" applyFont="1" applyBorder="1" applyAlignment="1" applyProtection="1">
      <alignment horizontal="center" vertical="center"/>
      <protection hidden="1"/>
    </xf>
    <xf numFmtId="1" fontId="2" fillId="0" borderId="114" xfId="6" applyNumberFormat="1" applyFont="1" applyBorder="1" applyAlignment="1" applyProtection="1">
      <alignment horizontal="center" vertical="center"/>
      <protection hidden="1"/>
    </xf>
    <xf numFmtId="1" fontId="2" fillId="0" borderId="115" xfId="6" applyNumberFormat="1" applyFont="1" applyBorder="1" applyAlignment="1" applyProtection="1">
      <alignment horizontal="center" vertical="center"/>
      <protection hidden="1"/>
    </xf>
    <xf numFmtId="1" fontId="2" fillId="0" borderId="91" xfId="6" applyNumberFormat="1" applyFont="1" applyBorder="1" applyAlignment="1" applyProtection="1">
      <alignment horizontal="center" vertical="center"/>
      <protection hidden="1"/>
    </xf>
    <xf numFmtId="1" fontId="2" fillId="0" borderId="116" xfId="6" applyNumberFormat="1" applyFont="1" applyBorder="1" applyAlignment="1" applyProtection="1">
      <alignment horizontal="center" vertical="center"/>
      <protection hidden="1"/>
    </xf>
    <xf numFmtId="1" fontId="2" fillId="0" borderId="117" xfId="6" applyNumberFormat="1" applyFont="1" applyBorder="1" applyAlignment="1" applyProtection="1">
      <alignment horizontal="center" vertical="center"/>
      <protection hidden="1"/>
    </xf>
    <xf numFmtId="1" fontId="2" fillId="0" borderId="118" xfId="6" applyNumberFormat="1" applyFont="1" applyBorder="1" applyAlignment="1" applyProtection="1">
      <alignment horizontal="center" vertical="center"/>
      <protection hidden="1"/>
    </xf>
    <xf numFmtId="0" fontId="13" fillId="7" borderId="39" xfId="7" applyFont="1" applyFill="1" applyBorder="1" applyAlignment="1" applyProtection="1">
      <alignment horizontal="center" vertical="center" wrapText="1"/>
      <protection hidden="1"/>
    </xf>
    <xf numFmtId="0" fontId="13" fillId="7" borderId="30" xfId="7" applyFont="1" applyFill="1" applyBorder="1" applyAlignment="1" applyProtection="1">
      <alignment horizontal="center" vertical="center" wrapText="1"/>
      <protection hidden="1"/>
    </xf>
    <xf numFmtId="0" fontId="13" fillId="7" borderId="40" xfId="7" applyFont="1" applyFill="1" applyBorder="1" applyAlignment="1" applyProtection="1">
      <alignment horizontal="center" vertical="center" wrapText="1"/>
      <protection hidden="1"/>
    </xf>
    <xf numFmtId="0" fontId="13" fillId="7" borderId="33" xfId="7" applyFont="1" applyFill="1" applyBorder="1" applyAlignment="1" applyProtection="1">
      <alignment horizontal="center" vertical="center" wrapText="1"/>
      <protection hidden="1"/>
    </xf>
    <xf numFmtId="0" fontId="13" fillId="6" borderId="91" xfId="7" applyFont="1" applyFill="1" applyBorder="1" applyAlignment="1" applyProtection="1">
      <alignment horizontal="center" vertical="center" wrapText="1"/>
      <protection hidden="1"/>
    </xf>
    <xf numFmtId="0" fontId="25" fillId="0" borderId="95" xfId="2" applyFont="1" applyBorder="1" applyAlignment="1">
      <alignment horizontal="left" vertical="center" wrapText="1"/>
    </xf>
    <xf numFmtId="0" fontId="25" fillId="0" borderId="2" xfId="2" applyFont="1" applyBorder="1" applyAlignment="1">
      <alignment horizontal="left" vertical="center" wrapText="1"/>
    </xf>
    <xf numFmtId="0" fontId="25" fillId="0" borderId="2" xfId="2" applyFont="1" applyBorder="1" applyAlignment="1" applyProtection="1">
      <alignment horizontal="center" vertical="center" wrapText="1"/>
      <protection hidden="1"/>
    </xf>
    <xf numFmtId="1" fontId="26" fillId="0" borderId="2" xfId="2" applyNumberFormat="1" applyFont="1" applyBorder="1" applyAlignment="1" applyProtection="1">
      <alignment horizontal="center" vertical="center" wrapText="1"/>
      <protection hidden="1"/>
    </xf>
    <xf numFmtId="166" fontId="26" fillId="0" borderId="2" xfId="2" applyNumberFormat="1" applyFont="1" applyBorder="1" applyAlignment="1" applyProtection="1">
      <alignment horizontal="center" vertical="center" wrapText="1"/>
      <protection hidden="1"/>
    </xf>
    <xf numFmtId="1" fontId="25" fillId="0" borderId="2" xfId="2" applyNumberFormat="1" applyFont="1" applyBorder="1" applyAlignment="1">
      <alignment horizontal="center" vertical="center" wrapText="1"/>
    </xf>
    <xf numFmtId="1" fontId="25" fillId="0" borderId="5" xfId="2" applyNumberFormat="1" applyFont="1" applyBorder="1" applyAlignment="1">
      <alignment horizontal="center" vertical="center" wrapText="1"/>
    </xf>
    <xf numFmtId="0" fontId="25" fillId="0" borderId="90" xfId="2" applyFont="1" applyBorder="1" applyAlignment="1">
      <alignment horizontal="left" vertical="center" wrapText="1"/>
    </xf>
    <xf numFmtId="0" fontId="25" fillId="0" borderId="1" xfId="2" applyFont="1" applyBorder="1" applyAlignment="1">
      <alignment horizontal="left" vertical="center" wrapText="1"/>
    </xf>
    <xf numFmtId="0" fontId="25" fillId="0" borderId="1" xfId="2" applyFont="1" applyBorder="1" applyAlignment="1" applyProtection="1">
      <alignment horizontal="center" vertical="center" wrapText="1"/>
      <protection hidden="1"/>
    </xf>
    <xf numFmtId="1" fontId="26" fillId="0" borderId="1" xfId="2" applyNumberFormat="1" applyFont="1" applyBorder="1" applyAlignment="1" applyProtection="1">
      <alignment horizontal="center" vertical="center" wrapText="1"/>
      <protection hidden="1"/>
    </xf>
    <xf numFmtId="1" fontId="25" fillId="0" borderId="1" xfId="2" applyNumberFormat="1" applyFont="1" applyBorder="1" applyAlignment="1">
      <alignment horizontal="center" vertical="center" wrapText="1"/>
    </xf>
    <xf numFmtId="1" fontId="25" fillId="0" borderId="91" xfId="2" applyNumberFormat="1" applyFont="1" applyBorder="1" applyAlignment="1">
      <alignment horizontal="center" vertical="center" wrapText="1"/>
    </xf>
    <xf numFmtId="0" fontId="7" fillId="19" borderId="33" xfId="7" applyFont="1" applyFill="1" applyBorder="1" applyAlignment="1" applyProtection="1">
      <alignment horizontal="left" vertical="center" wrapText="1"/>
      <protection hidden="1"/>
    </xf>
    <xf numFmtId="0" fontId="7" fillId="19" borderId="103" xfId="7" applyFont="1" applyFill="1" applyBorder="1" applyAlignment="1" applyProtection="1">
      <alignment horizontal="left" vertical="center" wrapText="1"/>
      <protection hidden="1"/>
    </xf>
    <xf numFmtId="9" fontId="2" fillId="0" borderId="114" xfId="1" applyFont="1" applyBorder="1" applyAlignment="1" applyProtection="1">
      <alignment horizontal="center" vertical="center"/>
      <protection hidden="1"/>
    </xf>
    <xf numFmtId="166" fontId="25" fillId="0" borderId="2" xfId="2" applyNumberFormat="1" applyFont="1" applyBorder="1" applyAlignment="1">
      <alignment horizontal="center" vertical="center" wrapText="1"/>
    </xf>
    <xf numFmtId="166" fontId="25" fillId="0" borderId="5" xfId="2" applyNumberFormat="1" applyFont="1" applyBorder="1" applyAlignment="1">
      <alignment horizontal="center" vertical="center" wrapText="1"/>
    </xf>
    <xf numFmtId="0" fontId="30" fillId="0" borderId="0" xfId="0" applyFont="1" applyAlignment="1" applyProtection="1">
      <alignment horizontal="center" vertical="center"/>
      <protection hidden="1"/>
    </xf>
    <xf numFmtId="0" fontId="30" fillId="0" borderId="0" xfId="6" applyFont="1" applyAlignment="1" applyProtection="1">
      <alignment horizontal="center" vertical="center"/>
      <protection hidden="1"/>
    </xf>
    <xf numFmtId="0" fontId="32" fillId="0" borderId="0" xfId="0" applyFont="1" applyAlignment="1">
      <alignment horizontal="center" vertical="center"/>
    </xf>
    <xf numFmtId="0" fontId="33" fillId="20" borderId="1" xfId="0" applyFont="1" applyFill="1" applyBorder="1" applyAlignment="1">
      <alignment horizontal="center" vertical="center"/>
    </xf>
    <xf numFmtId="0" fontId="33" fillId="20" borderId="1" xfId="0" applyFont="1" applyFill="1" applyBorder="1" applyAlignment="1">
      <alignment horizontal="center" vertical="center" wrapText="1"/>
    </xf>
    <xf numFmtId="0" fontId="33" fillId="20" borderId="119" xfId="0" applyFont="1" applyFill="1" applyBorder="1" applyAlignment="1">
      <alignment horizontal="center" vertical="center"/>
    </xf>
    <xf numFmtId="0" fontId="25" fillId="0" borderId="119" xfId="2" applyFont="1" applyBorder="1" applyAlignment="1" applyProtection="1">
      <alignment horizontal="center" vertical="center" wrapText="1"/>
      <protection hidden="1"/>
    </xf>
    <xf numFmtId="1" fontId="26" fillId="0" borderId="120" xfId="2" applyNumberFormat="1" applyFont="1" applyBorder="1" applyAlignment="1" applyProtection="1">
      <alignment horizontal="center" vertical="center" wrapText="1"/>
      <protection hidden="1"/>
    </xf>
    <xf numFmtId="0" fontId="13" fillId="6" borderId="90" xfId="7" applyFont="1" applyFill="1" applyBorder="1" applyAlignment="1" applyProtection="1">
      <alignment horizontal="center" vertical="center" wrapText="1"/>
      <protection hidden="1"/>
    </xf>
    <xf numFmtId="166" fontId="26" fillId="0" borderId="95" xfId="2" applyNumberFormat="1" applyFont="1" applyBorder="1" applyAlignment="1" applyProtection="1">
      <alignment horizontal="center" vertical="center" wrapText="1"/>
      <protection hidden="1"/>
    </xf>
    <xf numFmtId="166" fontId="26" fillId="0" borderId="96" xfId="2" applyNumberFormat="1" applyFont="1" applyBorder="1" applyAlignment="1" applyProtection="1">
      <alignment horizontal="center" vertical="center" wrapText="1"/>
      <protection hidden="1"/>
    </xf>
    <xf numFmtId="1" fontId="26" fillId="0" borderId="90" xfId="2" applyNumberFormat="1" applyFont="1" applyBorder="1" applyAlignment="1" applyProtection="1">
      <alignment horizontal="center" vertical="center" wrapText="1"/>
      <protection hidden="1"/>
    </xf>
    <xf numFmtId="1" fontId="26" fillId="0" borderId="91" xfId="2" applyNumberFormat="1" applyFont="1" applyBorder="1" applyAlignment="1" applyProtection="1">
      <alignment horizontal="center" vertical="center" wrapText="1"/>
      <protection hidden="1"/>
    </xf>
    <xf numFmtId="1" fontId="15" fillId="0" borderId="90" xfId="2" applyNumberFormat="1" applyFont="1" applyBorder="1" applyAlignment="1" applyProtection="1">
      <alignment horizontal="center" vertical="center" wrapText="1"/>
      <protection hidden="1"/>
    </xf>
    <xf numFmtId="1" fontId="15" fillId="0" borderId="104" xfId="2" applyNumberFormat="1" applyFont="1" applyBorder="1" applyAlignment="1" applyProtection="1">
      <alignment horizontal="center" vertical="center" wrapText="1"/>
      <protection hidden="1"/>
    </xf>
    <xf numFmtId="0" fontId="15" fillId="0" borderId="92" xfId="2" applyFont="1" applyBorder="1" applyAlignment="1" applyProtection="1">
      <alignment horizontal="center" vertical="center" wrapText="1"/>
      <protection hidden="1"/>
    </xf>
    <xf numFmtId="0" fontId="15" fillId="0" borderId="94" xfId="2" applyFont="1" applyBorder="1" applyAlignment="1" applyProtection="1">
      <alignment horizontal="center" vertical="center" wrapText="1"/>
      <protection hidden="1"/>
    </xf>
    <xf numFmtId="166" fontId="25" fillId="0" borderId="95" xfId="2" applyNumberFormat="1" applyFont="1" applyBorder="1" applyAlignment="1">
      <alignment horizontal="center" vertical="center" wrapText="1"/>
    </xf>
    <xf numFmtId="1" fontId="25" fillId="0" borderId="90" xfId="2" applyNumberFormat="1" applyFont="1" applyBorder="1" applyAlignment="1">
      <alignment horizontal="center" vertical="center" wrapText="1"/>
    </xf>
    <xf numFmtId="2" fontId="7" fillId="0" borderId="92" xfId="2" applyNumberFormat="1" applyFont="1" applyBorder="1" applyAlignment="1">
      <alignment horizontal="center" vertical="center" wrapText="1"/>
    </xf>
    <xf numFmtId="1" fontId="7" fillId="0" borderId="92" xfId="2" applyNumberFormat="1" applyFont="1" applyBorder="1" applyAlignment="1">
      <alignment horizontal="center" vertical="center" wrapText="1"/>
    </xf>
    <xf numFmtId="9" fontId="2" fillId="0" borderId="125" xfId="1" applyFont="1" applyBorder="1" applyAlignment="1" applyProtection="1">
      <alignment horizontal="center" vertical="center"/>
      <protection hidden="1"/>
    </xf>
    <xf numFmtId="1" fontId="2" fillId="0" borderId="126" xfId="6" applyNumberFormat="1" applyFont="1" applyBorder="1" applyAlignment="1" applyProtection="1">
      <alignment horizontal="center" vertical="center"/>
      <protection hidden="1"/>
    </xf>
    <xf numFmtId="1" fontId="2" fillId="0" borderId="127" xfId="6" applyNumberFormat="1" applyFont="1" applyBorder="1" applyAlignment="1" applyProtection="1">
      <alignment horizontal="center" vertical="center"/>
      <protection hidden="1"/>
    </xf>
    <xf numFmtId="1" fontId="2" fillId="0" borderId="128" xfId="6" applyNumberFormat="1" applyFont="1" applyBorder="1" applyAlignment="1" applyProtection="1">
      <alignment horizontal="center" vertical="center"/>
      <protection hidden="1"/>
    </xf>
    <xf numFmtId="9" fontId="2" fillId="0" borderId="129" xfId="1" applyFont="1" applyBorder="1" applyAlignment="1" applyProtection="1">
      <alignment horizontal="center" vertical="center"/>
      <protection hidden="1"/>
    </xf>
    <xf numFmtId="9" fontId="2" fillId="0" borderId="130" xfId="1" applyFont="1" applyBorder="1" applyAlignment="1" applyProtection="1">
      <alignment horizontal="center" vertical="center"/>
      <protection hidden="1"/>
    </xf>
    <xf numFmtId="9" fontId="2" fillId="0" borderId="131" xfId="1" applyFont="1" applyBorder="1" applyAlignment="1" applyProtection="1">
      <alignment horizontal="center" vertical="center"/>
      <protection hidden="1"/>
    </xf>
    <xf numFmtId="166" fontId="26" fillId="0" borderId="91" xfId="2" applyNumberFormat="1" applyFont="1" applyBorder="1" applyAlignment="1" applyProtection="1">
      <alignment horizontal="center" vertical="center" wrapText="1"/>
      <protection hidden="1"/>
    </xf>
    <xf numFmtId="1" fontId="26" fillId="0" borderId="127" xfId="2" applyNumberFormat="1" applyFont="1" applyBorder="1" applyAlignment="1" applyProtection="1">
      <alignment horizontal="center" vertical="center" wrapText="1"/>
      <protection hidden="1"/>
    </xf>
    <xf numFmtId="167" fontId="2" fillId="0" borderId="30" xfId="8" applyNumberFormat="1" applyFont="1" applyBorder="1" applyAlignment="1" applyProtection="1">
      <alignment vertical="center"/>
      <protection hidden="1"/>
    </xf>
    <xf numFmtId="9" fontId="2" fillId="0" borderId="40" xfId="3" applyFont="1" applyBorder="1" applyAlignment="1" applyProtection="1">
      <alignment vertical="center"/>
      <protection hidden="1"/>
    </xf>
    <xf numFmtId="167" fontId="2" fillId="0" borderId="30" xfId="8" applyNumberFormat="1" applyFont="1" applyBorder="1" applyAlignment="1" applyProtection="1">
      <alignment horizontal="center" vertical="center"/>
      <protection hidden="1"/>
    </xf>
    <xf numFmtId="167" fontId="35" fillId="21" borderId="74" xfId="8" applyNumberFormat="1" applyFont="1" applyFill="1" applyBorder="1" applyAlignment="1" applyProtection="1">
      <alignment vertical="center"/>
      <protection hidden="1"/>
    </xf>
    <xf numFmtId="0" fontId="25" fillId="0" borderId="95" xfId="2" applyFont="1" applyBorder="1" applyAlignment="1">
      <alignment horizontal="center" vertical="center" wrapText="1"/>
    </xf>
    <xf numFmtId="0" fontId="25" fillId="0" borderId="2" xfId="2" applyFont="1" applyBorder="1" applyAlignment="1">
      <alignment horizontal="center" vertical="center" wrapText="1"/>
    </xf>
    <xf numFmtId="0" fontId="7" fillId="19" borderId="33" xfId="7" applyFont="1" applyFill="1" applyBorder="1" applyAlignment="1" applyProtection="1">
      <alignment horizontal="center" vertical="center" wrapText="1"/>
      <protection hidden="1"/>
    </xf>
    <xf numFmtId="0" fontId="7" fillId="0" borderId="39" xfId="7" applyFont="1" applyBorder="1" applyAlignment="1" applyProtection="1">
      <alignment horizontal="center" vertical="center" wrapText="1"/>
      <protection hidden="1"/>
    </xf>
    <xf numFmtId="0" fontId="25" fillId="0" borderId="90" xfId="2" applyFont="1" applyBorder="1" applyAlignment="1">
      <alignment horizontal="center" vertical="center" wrapText="1"/>
    </xf>
    <xf numFmtId="0" fontId="25" fillId="0" borderId="1" xfId="2" applyFont="1" applyBorder="1" applyAlignment="1">
      <alignment horizontal="center" vertical="center" wrapText="1"/>
    </xf>
    <xf numFmtId="167" fontId="2" fillId="21" borderId="74" xfId="8" applyNumberFormat="1" applyFont="1" applyFill="1" applyBorder="1" applyAlignment="1" applyProtection="1">
      <alignment horizontal="center" vertical="center"/>
      <protection hidden="1"/>
    </xf>
    <xf numFmtId="44" fontId="2" fillId="0" borderId="30" xfId="8" applyFont="1" applyBorder="1" applyAlignment="1" applyProtection="1">
      <alignment horizontal="center" vertical="center"/>
      <protection hidden="1"/>
    </xf>
    <xf numFmtId="44" fontId="2" fillId="21" borderId="74" xfId="8" applyFont="1" applyFill="1" applyBorder="1" applyAlignment="1" applyProtection="1">
      <alignment horizontal="center" vertical="center"/>
      <protection hidden="1"/>
    </xf>
    <xf numFmtId="1" fontId="26" fillId="0" borderId="96" xfId="2" applyNumberFormat="1" applyFont="1" applyBorder="1" applyAlignment="1" applyProtection="1">
      <alignment horizontal="center" vertical="center" wrapText="1"/>
      <protection hidden="1"/>
    </xf>
    <xf numFmtId="1" fontId="26" fillId="0" borderId="95" xfId="2" applyNumberFormat="1" applyFont="1" applyBorder="1" applyAlignment="1" applyProtection="1">
      <alignment horizontal="center" vertical="center" wrapText="1"/>
      <protection hidden="1"/>
    </xf>
    <xf numFmtId="1" fontId="25" fillId="0" borderId="95" xfId="2" applyNumberFormat="1" applyFont="1" applyBorder="1" applyAlignment="1">
      <alignment horizontal="center" vertical="center" wrapText="1"/>
    </xf>
    <xf numFmtId="1" fontId="0" fillId="0" borderId="0" xfId="0" applyNumberFormat="1"/>
    <xf numFmtId="0" fontId="36" fillId="20" borderId="1" xfId="0" applyFont="1" applyFill="1" applyBorder="1" applyAlignment="1">
      <alignment horizontal="center" vertical="center" wrapText="1"/>
    </xf>
    <xf numFmtId="1" fontId="26" fillId="0" borderId="132" xfId="2" applyNumberFormat="1" applyFont="1" applyBorder="1" applyAlignment="1" applyProtection="1">
      <alignment horizontal="center" vertical="center" wrapText="1"/>
      <protection hidden="1"/>
    </xf>
    <xf numFmtId="1" fontId="26" fillId="0" borderId="121" xfId="2" applyNumberFormat="1" applyFont="1" applyBorder="1" applyAlignment="1" applyProtection="1">
      <alignment horizontal="center" vertical="center" wrapText="1"/>
      <protection hidden="1"/>
    </xf>
    <xf numFmtId="14" fontId="7" fillId="19" borderId="30" xfId="7" applyNumberFormat="1" applyFont="1" applyFill="1" applyBorder="1" applyAlignment="1" applyProtection="1">
      <alignment horizontal="center" vertical="center" wrapText="1"/>
      <protection hidden="1"/>
    </xf>
    <xf numFmtId="0" fontId="2" fillId="19" borderId="40" xfId="1" applyNumberFormat="1" applyFont="1" applyFill="1" applyBorder="1" applyAlignment="1" applyProtection="1">
      <alignment horizontal="center" vertical="center"/>
      <protection hidden="1"/>
    </xf>
    <xf numFmtId="0" fontId="2" fillId="9" borderId="44" xfId="1" applyNumberFormat="1" applyFont="1" applyFill="1" applyBorder="1" applyAlignment="1" applyProtection="1">
      <alignment horizontal="center" vertical="center"/>
      <protection hidden="1"/>
    </xf>
    <xf numFmtId="0" fontId="2" fillId="0" borderId="40" xfId="1" applyNumberFormat="1" applyFont="1" applyFill="1" applyBorder="1" applyAlignment="1" applyProtection="1">
      <alignment horizontal="center" vertical="center"/>
      <protection hidden="1"/>
    </xf>
    <xf numFmtId="44" fontId="2" fillId="0" borderId="40" xfId="8" applyFont="1" applyBorder="1" applyAlignment="1" applyProtection="1">
      <alignment horizontal="center" vertical="center"/>
      <protection hidden="1"/>
    </xf>
    <xf numFmtId="44" fontId="2" fillId="0" borderId="39" xfId="8" applyFont="1" applyBorder="1" applyAlignment="1" applyProtection="1">
      <alignment horizontal="center" vertical="center"/>
      <protection hidden="1"/>
    </xf>
    <xf numFmtId="44" fontId="2" fillId="0" borderId="28" xfId="8" applyFont="1" applyBorder="1" applyAlignment="1" applyProtection="1">
      <alignment horizontal="center" vertical="center"/>
      <protection hidden="1"/>
    </xf>
    <xf numFmtId="44" fontId="2" fillId="0" borderId="76" xfId="8" applyFont="1" applyBorder="1" applyAlignment="1" applyProtection="1">
      <alignment horizontal="center" vertical="center"/>
      <protection hidden="1"/>
    </xf>
    <xf numFmtId="10" fontId="2" fillId="0" borderId="40" xfId="1" applyNumberFormat="1" applyFont="1" applyBorder="1" applyAlignment="1" applyProtection="1">
      <alignment horizontal="center" vertical="center"/>
      <protection hidden="1"/>
    </xf>
    <xf numFmtId="44" fontId="2" fillId="9" borderId="79" xfId="3" applyNumberFormat="1" applyFont="1" applyFill="1" applyBorder="1" applyAlignment="1" applyProtection="1">
      <alignment horizontal="center" vertical="center"/>
      <protection hidden="1"/>
    </xf>
    <xf numFmtId="9" fontId="2" fillId="9" borderId="83" xfId="3" applyFont="1" applyFill="1" applyBorder="1" applyAlignment="1" applyProtection="1">
      <alignment horizontal="center" vertical="center"/>
      <protection hidden="1"/>
    </xf>
    <xf numFmtId="9" fontId="2" fillId="0" borderId="40" xfId="3" applyFont="1" applyBorder="1" applyAlignment="1" applyProtection="1">
      <alignment horizontal="center" vertical="center"/>
      <protection hidden="1"/>
    </xf>
    <xf numFmtId="14" fontId="7" fillId="19" borderId="33" xfId="7" applyNumberFormat="1" applyFont="1" applyFill="1" applyBorder="1" applyAlignment="1" applyProtection="1">
      <alignment horizontal="center" vertical="center" wrapText="1"/>
      <protection hidden="1"/>
    </xf>
    <xf numFmtId="168" fontId="2" fillId="19" borderId="40" xfId="1" applyNumberFormat="1" applyFont="1" applyFill="1" applyBorder="1" applyAlignment="1" applyProtection="1">
      <alignment horizontal="center" vertical="center"/>
      <protection hidden="1"/>
    </xf>
    <xf numFmtId="9" fontId="2" fillId="0" borderId="30" xfId="3" applyFont="1" applyBorder="1" applyAlignment="1" applyProtection="1">
      <alignment horizontal="center" vertical="center"/>
      <protection hidden="1"/>
    </xf>
    <xf numFmtId="9" fontId="2" fillId="0" borderId="39" xfId="3" applyFont="1" applyBorder="1" applyAlignment="1" applyProtection="1">
      <alignment horizontal="center" vertical="center"/>
      <protection hidden="1"/>
    </xf>
    <xf numFmtId="9" fontId="2" fillId="0" borderId="28" xfId="3" applyFont="1" applyBorder="1" applyAlignment="1" applyProtection="1">
      <alignment horizontal="center" vertical="center"/>
      <protection hidden="1"/>
    </xf>
    <xf numFmtId="9" fontId="2" fillId="0" borderId="76" xfId="3" applyFont="1" applyBorder="1" applyAlignment="1" applyProtection="1">
      <alignment horizontal="center" vertical="center"/>
      <protection hidden="1"/>
    </xf>
    <xf numFmtId="167" fontId="2" fillId="0" borderId="27" xfId="3" applyNumberFormat="1" applyFont="1" applyBorder="1" applyAlignment="1" applyProtection="1">
      <alignment horizontal="center" vertical="center"/>
      <protection hidden="1"/>
    </xf>
    <xf numFmtId="9" fontId="2" fillId="9" borderId="83" xfId="1" applyFont="1" applyFill="1" applyBorder="1" applyAlignment="1" applyProtection="1">
      <alignment horizontal="center" vertical="center"/>
      <protection hidden="1"/>
    </xf>
    <xf numFmtId="10" fontId="2" fillId="9" borderId="83" xfId="1" applyNumberFormat="1" applyFont="1" applyFill="1" applyBorder="1" applyAlignment="1" applyProtection="1">
      <alignment horizontal="center" vertical="center"/>
      <protection hidden="1"/>
    </xf>
    <xf numFmtId="0" fontId="2" fillId="19" borderId="43" xfId="1" applyNumberFormat="1" applyFont="1" applyFill="1" applyBorder="1" applyAlignment="1" applyProtection="1">
      <alignment horizontal="center" vertical="center"/>
      <protection hidden="1"/>
    </xf>
    <xf numFmtId="167" fontId="2" fillId="9" borderId="79" xfId="3" applyNumberFormat="1" applyFont="1" applyFill="1" applyBorder="1" applyAlignment="1" applyProtection="1">
      <alignment horizontal="center" vertical="center"/>
      <protection hidden="1"/>
    </xf>
    <xf numFmtId="167" fontId="2" fillId="0" borderId="27" xfId="3" applyNumberFormat="1" applyFont="1" applyBorder="1" applyAlignment="1" applyProtection="1">
      <alignment vertical="center"/>
      <protection hidden="1"/>
    </xf>
    <xf numFmtId="10" fontId="2" fillId="9" borderId="83" xfId="3" applyNumberFormat="1" applyFont="1" applyFill="1" applyBorder="1" applyAlignment="1" applyProtection="1">
      <alignment horizontal="center" vertical="center"/>
      <protection hidden="1"/>
    </xf>
    <xf numFmtId="167" fontId="2" fillId="9" borderId="79" xfId="3" applyNumberFormat="1" applyFont="1" applyFill="1" applyBorder="1" applyAlignment="1" applyProtection="1">
      <alignment vertical="center"/>
      <protection hidden="1"/>
    </xf>
    <xf numFmtId="9" fontId="2" fillId="0" borderId="39" xfId="3" applyFont="1" applyBorder="1" applyAlignment="1" applyProtection="1">
      <alignment vertical="center"/>
      <protection hidden="1"/>
    </xf>
    <xf numFmtId="10" fontId="2" fillId="9" borderId="83" xfId="1" applyNumberFormat="1" applyFont="1" applyFill="1" applyBorder="1" applyAlignment="1" applyProtection="1">
      <alignment vertical="center"/>
      <protection hidden="1"/>
    </xf>
    <xf numFmtId="44" fontId="2" fillId="0" borderId="27" xfId="3" applyNumberFormat="1" applyFont="1" applyBorder="1" applyAlignment="1" applyProtection="1">
      <alignment horizontal="center" vertical="center"/>
      <protection hidden="1"/>
    </xf>
    <xf numFmtId="167" fontId="2" fillId="21" borderId="30" xfId="8" applyNumberFormat="1" applyFont="1" applyFill="1" applyBorder="1" applyAlignment="1" applyProtection="1">
      <alignment vertical="center"/>
      <protection hidden="1"/>
    </xf>
    <xf numFmtId="9" fontId="2" fillId="0" borderId="33" xfId="3" applyFont="1" applyBorder="1" applyAlignment="1" applyProtection="1">
      <alignment horizontal="center" vertical="center"/>
      <protection hidden="1"/>
    </xf>
    <xf numFmtId="167" fontId="2" fillId="0" borderId="30" xfId="8" applyNumberFormat="1" applyFont="1" applyBorder="1" applyAlignment="1" applyProtection="1">
      <protection hidden="1"/>
    </xf>
    <xf numFmtId="167" fontId="2" fillId="21" borderId="74" xfId="8" applyNumberFormat="1" applyFont="1" applyFill="1" applyBorder="1" applyAlignment="1" applyProtection="1">
      <protection hidden="1"/>
    </xf>
    <xf numFmtId="0" fontId="36" fillId="20" borderId="3" xfId="0" applyFont="1" applyFill="1" applyBorder="1" applyAlignment="1">
      <alignment horizontal="center" vertical="center" wrapText="1"/>
    </xf>
    <xf numFmtId="0" fontId="33" fillId="20" borderId="3" xfId="0" applyFont="1" applyFill="1" applyBorder="1" applyAlignment="1">
      <alignment horizontal="center" vertical="center" wrapText="1"/>
    </xf>
    <xf numFmtId="0" fontId="38" fillId="20" borderId="1" xfId="0" applyFont="1" applyFill="1" applyBorder="1" applyAlignment="1">
      <alignment horizontal="center" vertical="center" wrapText="1"/>
    </xf>
    <xf numFmtId="0" fontId="39" fillId="20" borderId="1" xfId="0" applyFont="1" applyFill="1" applyBorder="1" applyAlignment="1">
      <alignment horizontal="center" vertical="center" wrapText="1"/>
    </xf>
    <xf numFmtId="165" fontId="39" fillId="20" borderId="1" xfId="0" applyNumberFormat="1" applyFont="1" applyFill="1" applyBorder="1" applyAlignment="1">
      <alignment horizontal="center" vertical="center" wrapText="1"/>
    </xf>
    <xf numFmtId="9" fontId="13" fillId="11" borderId="100" xfId="7" applyNumberFormat="1" applyFont="1" applyFill="1" applyBorder="1" applyAlignment="1" applyProtection="1">
      <alignment horizontal="center" vertical="center" wrapText="1"/>
      <protection hidden="1"/>
    </xf>
    <xf numFmtId="0" fontId="40" fillId="0" borderId="0" xfId="0" applyFont="1" applyProtection="1">
      <protection hidden="1"/>
    </xf>
    <xf numFmtId="169" fontId="40" fillId="0" borderId="0" xfId="0" applyNumberFormat="1" applyFont="1" applyProtection="1">
      <protection hidden="1"/>
    </xf>
    <xf numFmtId="0" fontId="44" fillId="0" borderId="0" xfId="0" applyFont="1"/>
    <xf numFmtId="0" fontId="33" fillId="0" borderId="0" xfId="0" applyFont="1" applyAlignment="1">
      <alignment horizontal="center" vertical="center"/>
    </xf>
    <xf numFmtId="0" fontId="5" fillId="9" borderId="135" xfId="0" applyFont="1" applyFill="1" applyBorder="1" applyAlignment="1" applyProtection="1">
      <alignment horizontal="center" vertical="center"/>
      <protection hidden="1"/>
    </xf>
    <xf numFmtId="0" fontId="5" fillId="9" borderId="136" xfId="0" applyFont="1" applyFill="1" applyBorder="1" applyAlignment="1" applyProtection="1">
      <alignment horizontal="center" vertical="center"/>
      <protection hidden="1"/>
    </xf>
    <xf numFmtId="0" fontId="5" fillId="23" borderId="136" xfId="0" applyFont="1" applyFill="1" applyBorder="1" applyAlignment="1" applyProtection="1">
      <alignment horizontal="center" vertical="center"/>
      <protection hidden="1"/>
    </xf>
    <xf numFmtId="0" fontId="47" fillId="5" borderId="13" xfId="0" applyFont="1" applyFill="1" applyBorder="1" applyAlignment="1" applyProtection="1">
      <alignment horizontal="center" vertical="center" wrapText="1"/>
      <protection hidden="1"/>
    </xf>
    <xf numFmtId="0" fontId="47" fillId="5" borderId="133" xfId="0" applyFont="1" applyFill="1" applyBorder="1" applyAlignment="1" applyProtection="1">
      <alignment horizontal="center" vertical="center" wrapText="1"/>
      <protection hidden="1"/>
    </xf>
    <xf numFmtId="0" fontId="47" fillId="5" borderId="133" xfId="0" applyFont="1" applyFill="1" applyBorder="1" applyAlignment="1" applyProtection="1">
      <alignment horizontal="center" vertical="center" textRotation="90" wrapText="1"/>
      <protection hidden="1"/>
    </xf>
    <xf numFmtId="0" fontId="47" fillId="5" borderId="134" xfId="0" applyFont="1" applyFill="1" applyBorder="1" applyAlignment="1" applyProtection="1">
      <alignment horizontal="center" vertical="center" wrapText="1"/>
      <protection hidden="1"/>
    </xf>
    <xf numFmtId="0" fontId="47" fillId="10" borderId="13" xfId="0" applyFont="1" applyFill="1" applyBorder="1" applyAlignment="1" applyProtection="1">
      <alignment horizontal="center" vertical="center" wrapText="1"/>
      <protection hidden="1"/>
    </xf>
    <xf numFmtId="0" fontId="47" fillId="10" borderId="133" xfId="0" applyFont="1" applyFill="1" applyBorder="1" applyAlignment="1" applyProtection="1">
      <alignment horizontal="center" vertical="center"/>
      <protection hidden="1"/>
    </xf>
    <xf numFmtId="9" fontId="47" fillId="10" borderId="133" xfId="1" applyFont="1" applyFill="1" applyBorder="1" applyAlignment="1" applyProtection="1">
      <alignment horizontal="center" vertical="center" wrapText="1"/>
      <protection hidden="1"/>
    </xf>
    <xf numFmtId="164" fontId="47" fillId="10" borderId="133" xfId="1" applyNumberFormat="1" applyFont="1" applyFill="1" applyBorder="1" applyAlignment="1" applyProtection="1">
      <alignment horizontal="center" vertical="center" wrapText="1"/>
      <protection hidden="1"/>
    </xf>
    <xf numFmtId="9" fontId="47" fillId="10" borderId="141" xfId="1" applyFont="1" applyFill="1" applyBorder="1" applyAlignment="1" applyProtection="1">
      <alignment horizontal="center" vertical="center" wrapText="1"/>
      <protection hidden="1"/>
    </xf>
    <xf numFmtId="1" fontId="47" fillId="10" borderId="13" xfId="1" applyNumberFormat="1" applyFont="1" applyFill="1" applyBorder="1" applyAlignment="1" applyProtection="1">
      <alignment horizontal="center" vertical="center" wrapText="1"/>
      <protection hidden="1"/>
    </xf>
    <xf numFmtId="1" fontId="47" fillId="10" borderId="133" xfId="0" applyNumberFormat="1" applyFont="1" applyFill="1" applyBorder="1" applyAlignment="1" applyProtection="1">
      <alignment horizontal="center" vertical="center"/>
      <protection hidden="1"/>
    </xf>
    <xf numFmtId="1" fontId="47" fillId="10" borderId="133" xfId="1" applyNumberFormat="1" applyFont="1" applyFill="1" applyBorder="1" applyAlignment="1" applyProtection="1">
      <alignment horizontal="center" vertical="center"/>
      <protection hidden="1"/>
    </xf>
    <xf numFmtId="1" fontId="47" fillId="10" borderId="133" xfId="1" applyNumberFormat="1" applyFont="1" applyFill="1" applyBorder="1" applyAlignment="1" applyProtection="1">
      <alignment horizontal="center" vertical="center" wrapText="1"/>
      <protection hidden="1"/>
    </xf>
    <xf numFmtId="1" fontId="47" fillId="10" borderId="134" xfId="1" applyNumberFormat="1" applyFont="1" applyFill="1" applyBorder="1" applyAlignment="1" applyProtection="1">
      <alignment horizontal="center" vertical="center"/>
      <protection hidden="1"/>
    </xf>
    <xf numFmtId="0" fontId="47" fillId="26" borderId="6" xfId="1" applyNumberFormat="1" applyFont="1" applyFill="1" applyBorder="1" applyAlignment="1" applyProtection="1">
      <alignment horizontal="center" vertical="center"/>
      <protection hidden="1"/>
    </xf>
    <xf numFmtId="0" fontId="47" fillId="27" borderId="6" xfId="1" applyNumberFormat="1" applyFont="1" applyFill="1" applyBorder="1" applyAlignment="1" applyProtection="1">
      <alignment horizontal="center" vertical="center"/>
      <protection hidden="1"/>
    </xf>
    <xf numFmtId="0" fontId="47" fillId="28" borderId="6" xfId="1" applyNumberFormat="1" applyFont="1" applyFill="1" applyBorder="1" applyAlignment="1" applyProtection="1">
      <alignment horizontal="center" vertical="center"/>
      <protection hidden="1"/>
    </xf>
    <xf numFmtId="0" fontId="47" fillId="24" borderId="8" xfId="1" applyNumberFormat="1" applyFont="1" applyFill="1" applyBorder="1" applyAlignment="1" applyProtection="1">
      <alignment horizontal="center" vertical="center"/>
      <protection hidden="1"/>
    </xf>
    <xf numFmtId="0" fontId="47" fillId="29" borderId="6" xfId="1" applyNumberFormat="1" applyFont="1" applyFill="1" applyBorder="1" applyAlignment="1" applyProtection="1">
      <alignment horizontal="center" vertical="center"/>
      <protection hidden="1"/>
    </xf>
    <xf numFmtId="9" fontId="47" fillId="30" borderId="14" xfId="1" applyFont="1" applyFill="1" applyBorder="1" applyAlignment="1" applyProtection="1">
      <alignment horizontal="center" vertical="center" wrapText="1"/>
      <protection hidden="1"/>
    </xf>
    <xf numFmtId="9" fontId="47" fillId="30" borderId="133" xfId="1" applyFont="1" applyFill="1" applyBorder="1" applyAlignment="1" applyProtection="1">
      <alignment horizontal="center" vertical="center" wrapText="1"/>
      <protection hidden="1"/>
    </xf>
    <xf numFmtId="9" fontId="47" fillId="30" borderId="141" xfId="1" applyFont="1" applyFill="1" applyBorder="1" applyAlignment="1" applyProtection="1">
      <alignment horizontal="center" vertical="center" wrapText="1"/>
      <protection hidden="1"/>
    </xf>
    <xf numFmtId="9" fontId="47" fillId="31" borderId="6" xfId="1" applyFont="1" applyFill="1" applyBorder="1" applyAlignment="1" applyProtection="1">
      <alignment horizontal="center" vertical="center" wrapText="1"/>
      <protection hidden="1"/>
    </xf>
    <xf numFmtId="0" fontId="13" fillId="26" borderId="14" xfId="7" applyFont="1" applyFill="1" applyBorder="1" applyAlignment="1" applyProtection="1">
      <alignment horizontal="center" vertical="center" wrapText="1"/>
      <protection hidden="1"/>
    </xf>
    <xf numFmtId="0" fontId="13" fillId="26" borderId="133" xfId="7" applyFont="1" applyFill="1" applyBorder="1" applyAlignment="1" applyProtection="1">
      <alignment horizontal="center" vertical="center" wrapText="1"/>
      <protection hidden="1"/>
    </xf>
    <xf numFmtId="0" fontId="13" fillId="26" borderId="133" xfId="7" applyFont="1" applyFill="1" applyBorder="1" applyAlignment="1" applyProtection="1">
      <alignment horizontal="center" vertical="center" textRotation="90" wrapText="1"/>
      <protection hidden="1"/>
    </xf>
    <xf numFmtId="0" fontId="13" fillId="27" borderId="133" xfId="7" applyFont="1" applyFill="1" applyBorder="1" applyAlignment="1" applyProtection="1">
      <alignment horizontal="center" vertical="center" wrapText="1"/>
      <protection hidden="1"/>
    </xf>
    <xf numFmtId="0" fontId="13" fillId="27" borderId="133" xfId="7" applyFont="1" applyFill="1" applyBorder="1" applyAlignment="1" applyProtection="1">
      <alignment horizontal="center" vertical="center" textRotation="90" wrapText="1"/>
      <protection hidden="1"/>
    </xf>
    <xf numFmtId="0" fontId="13" fillId="28" borderId="133" xfId="7" applyFont="1" applyFill="1" applyBorder="1" applyAlignment="1" applyProtection="1">
      <alignment horizontal="center" vertical="center" wrapText="1"/>
      <protection hidden="1"/>
    </xf>
    <xf numFmtId="0" fontId="13" fillId="28" borderId="133" xfId="7" applyFont="1" applyFill="1" applyBorder="1" applyAlignment="1" applyProtection="1">
      <alignment horizontal="center" vertical="center" textRotation="90" wrapText="1"/>
      <protection hidden="1"/>
    </xf>
    <xf numFmtId="0" fontId="13" fillId="22" borderId="133" xfId="7" applyFont="1" applyFill="1" applyBorder="1" applyAlignment="1" applyProtection="1">
      <alignment horizontal="center" vertical="center" wrapText="1"/>
      <protection hidden="1"/>
    </xf>
    <xf numFmtId="0" fontId="13" fillId="22" borderId="133" xfId="7" applyFont="1" applyFill="1" applyBorder="1" applyAlignment="1" applyProtection="1">
      <alignment horizontal="center" vertical="center" textRotation="90" wrapText="1"/>
      <protection hidden="1"/>
    </xf>
    <xf numFmtId="0" fontId="13" fillId="29" borderId="133" xfId="7" applyFont="1" applyFill="1" applyBorder="1" applyAlignment="1" applyProtection="1">
      <alignment horizontal="center" vertical="center" wrapText="1"/>
      <protection hidden="1"/>
    </xf>
    <xf numFmtId="0" fontId="13" fillId="29" borderId="133" xfId="7" applyFont="1" applyFill="1" applyBorder="1" applyAlignment="1" applyProtection="1">
      <alignment horizontal="center" vertical="center" textRotation="90" wrapText="1"/>
      <protection hidden="1"/>
    </xf>
    <xf numFmtId="9" fontId="46" fillId="31" borderId="6" xfId="1" applyFont="1" applyFill="1" applyBorder="1" applyAlignment="1" applyProtection="1">
      <alignment horizontal="center" vertical="center" wrapText="1"/>
      <protection hidden="1"/>
    </xf>
    <xf numFmtId="9" fontId="46" fillId="31" borderId="8" xfId="1" applyFont="1" applyFill="1" applyBorder="1" applyAlignment="1" applyProtection="1">
      <alignment horizontal="center" vertical="center" wrapText="1"/>
      <protection hidden="1"/>
    </xf>
    <xf numFmtId="0" fontId="33" fillId="0" borderId="88" xfId="0" applyFont="1" applyBorder="1" applyAlignment="1">
      <alignment horizontal="center" vertical="center" wrapText="1"/>
    </xf>
    <xf numFmtId="0" fontId="17" fillId="0" borderId="88" xfId="0" applyFont="1" applyBorder="1" applyAlignment="1">
      <alignment horizontal="center" vertical="center" wrapText="1"/>
    </xf>
    <xf numFmtId="0" fontId="17" fillId="0" borderId="89" xfId="0" applyFont="1" applyBorder="1" applyAlignment="1">
      <alignment horizontal="center" vertical="center" wrapText="1"/>
    </xf>
    <xf numFmtId="0" fontId="0" fillId="0" borderId="129" xfId="0" applyBorder="1"/>
    <xf numFmtId="0" fontId="0" fillId="0" borderId="88" xfId="0" applyBorder="1"/>
    <xf numFmtId="0" fontId="33"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91" xfId="0" applyFont="1" applyBorder="1" applyAlignment="1">
      <alignment horizontal="center" vertical="center" wrapText="1"/>
    </xf>
    <xf numFmtId="0" fontId="0" fillId="0" borderId="130" xfId="0" applyBorder="1"/>
    <xf numFmtId="0" fontId="0" fillId="0" borderId="1" xfId="0" applyBorder="1"/>
    <xf numFmtId="0" fontId="0" fillId="35" borderId="0" xfId="0" applyFill="1" applyAlignment="1">
      <alignment horizontal="center" vertical="center"/>
    </xf>
    <xf numFmtId="0" fontId="33" fillId="20" borderId="2" xfId="0" applyFont="1" applyFill="1" applyBorder="1" applyAlignment="1">
      <alignment horizontal="center" vertical="center" wrapText="1"/>
    </xf>
    <xf numFmtId="0" fontId="50" fillId="20" borderId="1" xfId="0" applyFont="1" applyFill="1" applyBorder="1" applyAlignment="1">
      <alignment horizontal="center" vertical="center" wrapText="1"/>
    </xf>
    <xf numFmtId="0" fontId="37" fillId="20" borderId="1" xfId="0" applyFont="1" applyFill="1" applyBorder="1" applyAlignment="1">
      <alignment horizontal="center" vertical="center" wrapText="1"/>
    </xf>
    <xf numFmtId="0" fontId="51" fillId="20" borderId="1" xfId="0" applyFont="1" applyFill="1" applyBorder="1" applyAlignment="1">
      <alignment horizontal="center" vertical="center" wrapText="1"/>
    </xf>
    <xf numFmtId="0" fontId="37" fillId="36" borderId="1" xfId="0" applyFont="1" applyFill="1" applyBorder="1" applyAlignment="1">
      <alignment horizontal="center" vertical="center" wrapText="1"/>
    </xf>
    <xf numFmtId="0" fontId="37" fillId="37" borderId="1" xfId="0" applyFont="1" applyFill="1" applyBorder="1" applyAlignment="1">
      <alignment horizontal="center" vertical="center" wrapText="1"/>
    </xf>
    <xf numFmtId="0" fontId="33" fillId="37" borderId="1" xfId="0" applyFont="1" applyFill="1" applyBorder="1" applyAlignment="1">
      <alignment horizontal="center" vertical="center" wrapText="1"/>
    </xf>
    <xf numFmtId="0" fontId="55" fillId="38" borderId="142" xfId="0" applyFont="1" applyFill="1" applyBorder="1" applyAlignment="1">
      <alignment horizontal="center" vertical="center" wrapText="1"/>
    </xf>
    <xf numFmtId="0" fontId="54" fillId="39" borderId="3" xfId="0" applyFont="1" applyFill="1" applyBorder="1" applyAlignment="1">
      <alignment vertical="center" textRotation="90" wrapText="1"/>
    </xf>
    <xf numFmtId="0" fontId="37" fillId="20" borderId="136" xfId="0" applyFont="1" applyFill="1" applyBorder="1" applyAlignment="1">
      <alignment horizontal="center" vertical="center" wrapText="1"/>
    </xf>
    <xf numFmtId="0" fontId="51" fillId="20" borderId="3" xfId="0" applyFont="1" applyFill="1" applyBorder="1" applyAlignment="1">
      <alignment vertical="center" wrapText="1"/>
    </xf>
    <xf numFmtId="0" fontId="33" fillId="39" borderId="3" xfId="0" applyFont="1" applyFill="1" applyBorder="1" applyAlignment="1">
      <alignment vertical="center" wrapText="1"/>
    </xf>
    <xf numFmtId="0" fontId="33" fillId="40" borderId="3" xfId="0" applyFont="1" applyFill="1" applyBorder="1" applyAlignment="1">
      <alignment horizontal="center" vertical="center" wrapText="1"/>
    </xf>
    <xf numFmtId="0" fontId="37" fillId="41" borderId="1" xfId="0" applyFont="1" applyFill="1" applyBorder="1" applyAlignment="1">
      <alignment horizontal="center" vertical="center" wrapText="1"/>
    </xf>
    <xf numFmtId="0" fontId="33" fillId="39" borderId="1" xfId="0" applyFont="1" applyFill="1" applyBorder="1" applyAlignment="1">
      <alignment horizontal="center" vertical="center" wrapText="1"/>
    </xf>
    <xf numFmtId="0" fontId="33" fillId="39" borderId="93" xfId="0" applyFont="1" applyFill="1" applyBorder="1" applyAlignment="1">
      <alignment horizontal="center" vertical="center" wrapText="1"/>
    </xf>
    <xf numFmtId="0" fontId="33" fillId="20" borderId="93" xfId="0" applyFont="1" applyFill="1" applyBorder="1" applyAlignment="1">
      <alignment horizontal="center" vertical="center" wrapText="1"/>
    </xf>
    <xf numFmtId="0" fontId="33" fillId="20" borderId="5" xfId="0" applyFont="1" applyFill="1" applyBorder="1" applyAlignment="1">
      <alignment horizontal="center" vertical="center" wrapText="1"/>
    </xf>
    <xf numFmtId="0" fontId="33" fillId="20" borderId="119" xfId="0" applyFont="1" applyFill="1" applyBorder="1" applyAlignment="1">
      <alignment horizontal="center" vertical="center" wrapText="1"/>
    </xf>
    <xf numFmtId="0" fontId="37" fillId="20" borderId="119" xfId="0" applyFont="1" applyFill="1" applyBorder="1" applyAlignment="1">
      <alignment horizontal="center" vertical="center" wrapText="1"/>
    </xf>
    <xf numFmtId="0" fontId="37" fillId="42" borderId="1" xfId="0" applyFont="1" applyFill="1" applyBorder="1" applyAlignment="1">
      <alignment horizontal="center" vertical="center" wrapText="1"/>
    </xf>
    <xf numFmtId="0" fontId="17" fillId="20" borderId="1" xfId="0" applyFont="1" applyFill="1" applyBorder="1" applyAlignment="1">
      <alignment horizontal="center" vertical="center" wrapText="1"/>
    </xf>
    <xf numFmtId="1" fontId="33" fillId="20" borderId="1" xfId="0" applyNumberFormat="1" applyFont="1" applyFill="1" applyBorder="1" applyAlignment="1">
      <alignment horizontal="center" vertical="center" wrapText="1"/>
    </xf>
    <xf numFmtId="0" fontId="36" fillId="20" borderId="119" xfId="0" applyFont="1" applyFill="1" applyBorder="1" applyAlignment="1">
      <alignment horizontal="center" vertical="center" wrapText="1"/>
    </xf>
    <xf numFmtId="0" fontId="36" fillId="20" borderId="1" xfId="0" applyFont="1" applyFill="1" applyBorder="1" applyAlignment="1">
      <alignment horizontal="center" vertical="center"/>
    </xf>
    <xf numFmtId="165" fontId="33" fillId="20" borderId="1" xfId="0" applyNumberFormat="1" applyFont="1" applyFill="1" applyBorder="1" applyAlignment="1">
      <alignment horizontal="center" vertical="center" wrapText="1"/>
    </xf>
    <xf numFmtId="0" fontId="33" fillId="20" borderId="97" xfId="0" applyFont="1" applyFill="1" applyBorder="1" applyAlignment="1">
      <alignment horizontal="center" vertical="center" wrapText="1"/>
    </xf>
    <xf numFmtId="0" fontId="33" fillId="0" borderId="93" xfId="0" applyFont="1" applyBorder="1" applyAlignment="1">
      <alignment horizontal="center" vertical="center" wrapText="1"/>
    </xf>
    <xf numFmtId="0" fontId="0" fillId="0" borderId="138" xfId="0" applyBorder="1" applyAlignment="1">
      <alignment horizontal="center" vertical="center"/>
    </xf>
    <xf numFmtId="0" fontId="0" fillId="0" borderId="1" xfId="0" applyBorder="1" applyAlignment="1">
      <alignment horizontal="center" vertical="center"/>
    </xf>
    <xf numFmtId="9" fontId="0" fillId="0" borderId="119" xfId="0" applyNumberFormat="1" applyBorder="1" applyAlignment="1">
      <alignment horizontal="center" vertical="center"/>
    </xf>
    <xf numFmtId="10" fontId="0" fillId="0" borderId="122" xfId="1" applyNumberFormat="1" applyFont="1" applyBorder="1" applyAlignment="1">
      <alignment horizontal="center" vertical="center"/>
    </xf>
    <xf numFmtId="10" fontId="0" fillId="0" borderId="1" xfId="1" applyNumberFormat="1" applyFont="1" applyBorder="1" applyAlignment="1">
      <alignment horizontal="center" vertical="center"/>
    </xf>
    <xf numFmtId="0" fontId="58" fillId="34" borderId="0" xfId="2" applyFont="1" applyFill="1" applyAlignment="1">
      <alignment horizontal="left" vertical="center"/>
    </xf>
    <xf numFmtId="167" fontId="0" fillId="0" borderId="3" xfId="8" applyNumberFormat="1" applyFont="1" applyBorder="1" applyAlignment="1">
      <alignment horizontal="center" vertical="center"/>
    </xf>
    <xf numFmtId="167" fontId="2" fillId="9" borderId="79" xfId="8" applyNumberFormat="1" applyFont="1" applyFill="1" applyBorder="1" applyAlignment="1" applyProtection="1">
      <alignment horizontal="center" vertical="center"/>
      <protection hidden="1"/>
    </xf>
    <xf numFmtId="167" fontId="2" fillId="0" borderId="27" xfId="8" applyNumberFormat="1" applyFont="1" applyBorder="1" applyAlignment="1" applyProtection="1">
      <alignment horizontal="center" vertical="center"/>
      <protection hidden="1"/>
    </xf>
    <xf numFmtId="167" fontId="2" fillId="0" borderId="28" xfId="8" applyNumberFormat="1" applyFont="1" applyBorder="1" applyAlignment="1" applyProtection="1">
      <alignment horizontal="center" vertical="center"/>
      <protection hidden="1"/>
    </xf>
    <xf numFmtId="167" fontId="2" fillId="0" borderId="76" xfId="8" applyNumberFormat="1" applyFont="1" applyBorder="1" applyAlignment="1" applyProtection="1">
      <alignment horizontal="center" vertical="center"/>
      <protection hidden="1"/>
    </xf>
    <xf numFmtId="167" fontId="0" fillId="0" borderId="0" xfId="0" applyNumberFormat="1"/>
    <xf numFmtId="167" fontId="0" fillId="20" borderId="120" xfId="8" applyNumberFormat="1" applyFont="1" applyFill="1" applyBorder="1" applyAlignment="1">
      <alignment horizontal="center" vertical="center"/>
    </xf>
    <xf numFmtId="167" fontId="0" fillId="20" borderId="1" xfId="8" applyNumberFormat="1" applyFont="1" applyFill="1" applyBorder="1" applyAlignment="1">
      <alignment horizontal="center" vertical="center"/>
    </xf>
    <xf numFmtId="164" fontId="0" fillId="0" borderId="3" xfId="1" applyNumberFormat="1" applyFont="1" applyBorder="1" applyAlignment="1">
      <alignment horizontal="center" vertical="center"/>
    </xf>
    <xf numFmtId="0" fontId="0" fillId="0" borderId="3" xfId="0" applyBorder="1"/>
    <xf numFmtId="167" fontId="0" fillId="43" borderId="13" xfId="0" applyNumberFormat="1" applyFill="1" applyBorder="1"/>
    <xf numFmtId="167" fontId="0" fillId="43" borderId="133" xfId="0" applyNumberFormat="1" applyFill="1" applyBorder="1"/>
    <xf numFmtId="164" fontId="0" fillId="43" borderId="134" xfId="1" applyNumberFormat="1" applyFont="1" applyFill="1" applyBorder="1" applyAlignment="1">
      <alignment horizontal="center" vertical="center"/>
    </xf>
    <xf numFmtId="0" fontId="0" fillId="45" borderId="13" xfId="0" applyFill="1" applyBorder="1"/>
    <xf numFmtId="0" fontId="0" fillId="45" borderId="133" xfId="0" applyFill="1" applyBorder="1"/>
    <xf numFmtId="0" fontId="0" fillId="45" borderId="134" xfId="0" applyFill="1" applyBorder="1"/>
    <xf numFmtId="0" fontId="0" fillId="46" borderId="13" xfId="0" applyFill="1" applyBorder="1"/>
    <xf numFmtId="0" fontId="0" fillId="46" borderId="133" xfId="0" applyFill="1" applyBorder="1"/>
    <xf numFmtId="0" fontId="0" fillId="46" borderId="134" xfId="0" applyFill="1" applyBorder="1"/>
    <xf numFmtId="0" fontId="0" fillId="47" borderId="13" xfId="0" applyFill="1" applyBorder="1"/>
    <xf numFmtId="0" fontId="0" fillId="47" borderId="133" xfId="0" applyFill="1" applyBorder="1"/>
    <xf numFmtId="0" fontId="0" fillId="47" borderId="134" xfId="0" applyFill="1" applyBorder="1"/>
    <xf numFmtId="0" fontId="0" fillId="48" borderId="14" xfId="0" applyFill="1" applyBorder="1"/>
    <xf numFmtId="0" fontId="0" fillId="48" borderId="133" xfId="0" applyFill="1" applyBorder="1"/>
    <xf numFmtId="0" fontId="0" fillId="48" borderId="134" xfId="0" applyFill="1" applyBorder="1"/>
    <xf numFmtId="9" fontId="63" fillId="11" borderId="100" xfId="7" applyNumberFormat="1" applyFont="1" applyFill="1" applyBorder="1" applyAlignment="1" applyProtection="1">
      <alignment horizontal="center" vertical="center" wrapText="1"/>
      <protection hidden="1"/>
    </xf>
    <xf numFmtId="0" fontId="2" fillId="16" borderId="40" xfId="1" applyNumberFormat="1" applyFont="1" applyFill="1" applyBorder="1" applyAlignment="1" applyProtection="1">
      <alignment horizontal="center" vertical="center"/>
      <protection hidden="1"/>
    </xf>
    <xf numFmtId="0" fontId="7" fillId="16" borderId="33" xfId="7" applyFont="1" applyFill="1" applyBorder="1" applyAlignment="1" applyProtection="1">
      <alignment horizontal="left" vertical="center" wrapText="1"/>
      <protection hidden="1"/>
    </xf>
    <xf numFmtId="14" fontId="7" fillId="16" borderId="33" xfId="7" applyNumberFormat="1" applyFont="1" applyFill="1" applyBorder="1" applyAlignment="1" applyProtection="1">
      <alignment horizontal="center" vertical="center" wrapText="1"/>
      <protection hidden="1"/>
    </xf>
    <xf numFmtId="10" fontId="2" fillId="9" borderId="44" xfId="1" applyNumberFormat="1" applyFont="1" applyFill="1" applyBorder="1" applyAlignment="1" applyProtection="1">
      <alignment horizontal="center" vertical="center"/>
      <protection hidden="1"/>
    </xf>
    <xf numFmtId="0" fontId="0" fillId="12" borderId="130" xfId="0" applyFill="1" applyBorder="1" applyAlignment="1">
      <alignment horizontal="center" vertical="center"/>
    </xf>
    <xf numFmtId="0" fontId="7" fillId="49" borderId="33" xfId="7" applyFont="1" applyFill="1" applyBorder="1" applyAlignment="1" applyProtection="1">
      <alignment horizontal="left" vertical="center" wrapText="1"/>
      <protection hidden="1"/>
    </xf>
    <xf numFmtId="14" fontId="7" fillId="49" borderId="33" xfId="7" applyNumberFormat="1" applyFont="1" applyFill="1" applyBorder="1" applyAlignment="1" applyProtection="1">
      <alignment horizontal="center" vertical="center" wrapText="1"/>
      <protection hidden="1"/>
    </xf>
    <xf numFmtId="0" fontId="2" fillId="49" borderId="40" xfId="1" applyNumberFormat="1" applyFont="1" applyFill="1" applyBorder="1" applyAlignment="1" applyProtection="1">
      <alignment horizontal="center" vertical="center"/>
      <protection hidden="1"/>
    </xf>
    <xf numFmtId="9" fontId="64" fillId="11" borderId="100" xfId="7" applyNumberFormat="1" applyFont="1" applyFill="1" applyBorder="1" applyAlignment="1" applyProtection="1">
      <alignment horizontal="center" vertical="center" wrapText="1"/>
      <protection hidden="1"/>
    </xf>
    <xf numFmtId="2" fontId="2" fillId="9" borderId="44" xfId="1" applyNumberFormat="1" applyFont="1" applyFill="1" applyBorder="1" applyAlignment="1" applyProtection="1">
      <alignment horizontal="center" vertical="center"/>
      <protection hidden="1"/>
    </xf>
    <xf numFmtId="2" fontId="0" fillId="12" borderId="130" xfId="0" applyNumberFormat="1" applyFill="1" applyBorder="1" applyAlignment="1">
      <alignment horizontal="center" vertical="center"/>
    </xf>
    <xf numFmtId="168" fontId="2" fillId="49" borderId="40" xfId="1" applyNumberFormat="1" applyFont="1" applyFill="1" applyBorder="1" applyAlignment="1" applyProtection="1">
      <alignment horizontal="center" vertical="center"/>
      <protection hidden="1"/>
    </xf>
    <xf numFmtId="169" fontId="2" fillId="9" borderId="44" xfId="1" applyNumberFormat="1" applyFont="1" applyFill="1" applyBorder="1" applyAlignment="1" applyProtection="1">
      <alignment horizontal="center" vertical="center"/>
      <protection hidden="1"/>
    </xf>
    <xf numFmtId="0" fontId="7" fillId="49" borderId="33" xfId="7" applyFont="1" applyFill="1" applyBorder="1" applyAlignment="1" applyProtection="1">
      <alignment horizontal="center" vertical="center" wrapText="1"/>
      <protection hidden="1"/>
    </xf>
    <xf numFmtId="14" fontId="7" fillId="49" borderId="30" xfId="7" applyNumberFormat="1" applyFont="1" applyFill="1" applyBorder="1" applyAlignment="1" applyProtection="1">
      <alignment horizontal="center" vertical="center" wrapText="1"/>
      <protection hidden="1"/>
    </xf>
    <xf numFmtId="0" fontId="0" fillId="12" borderId="129" xfId="0" applyFill="1" applyBorder="1" applyAlignment="1">
      <alignment horizontal="center" vertical="center"/>
    </xf>
    <xf numFmtId="1" fontId="0" fillId="12" borderId="130" xfId="0" applyNumberFormat="1" applyFill="1" applyBorder="1" applyAlignment="1">
      <alignment horizontal="center" vertical="center"/>
    </xf>
    <xf numFmtId="0" fontId="7" fillId="49" borderId="103" xfId="7" applyFont="1" applyFill="1" applyBorder="1" applyAlignment="1" applyProtection="1">
      <alignment horizontal="left" vertical="center" wrapText="1"/>
      <protection hidden="1"/>
    </xf>
    <xf numFmtId="0" fontId="2" fillId="49" borderId="43" xfId="1" applyNumberFormat="1" applyFont="1" applyFill="1" applyBorder="1" applyAlignment="1" applyProtection="1">
      <alignment horizontal="center" vertical="center"/>
      <protection hidden="1"/>
    </xf>
    <xf numFmtId="0" fontId="7" fillId="12" borderId="33" xfId="7" applyFont="1" applyFill="1" applyBorder="1" applyAlignment="1" applyProtection="1">
      <alignment horizontal="left" vertical="center" wrapText="1"/>
      <protection hidden="1"/>
    </xf>
    <xf numFmtId="14" fontId="7" fillId="12" borderId="33" xfId="7" applyNumberFormat="1" applyFont="1" applyFill="1" applyBorder="1" applyAlignment="1" applyProtection="1">
      <alignment horizontal="center" vertical="center" wrapText="1"/>
      <protection hidden="1"/>
    </xf>
    <xf numFmtId="0" fontId="2" fillId="12" borderId="40" xfId="1" applyNumberFormat="1" applyFont="1" applyFill="1" applyBorder="1" applyAlignment="1" applyProtection="1">
      <alignment horizontal="center" vertical="center"/>
      <protection hidden="1"/>
    </xf>
    <xf numFmtId="44" fontId="2" fillId="0" borderId="30" xfId="8" applyFont="1" applyBorder="1" applyAlignment="1" applyProtection="1">
      <alignment vertical="center"/>
      <protection hidden="1"/>
    </xf>
    <xf numFmtId="44" fontId="65" fillId="0" borderId="28" xfId="8" applyFont="1" applyBorder="1" applyAlignment="1" applyProtection="1">
      <alignment horizontal="center" vertical="center"/>
      <protection hidden="1"/>
    </xf>
    <xf numFmtId="10" fontId="66" fillId="11" borderId="100" xfId="1" applyNumberFormat="1" applyFont="1" applyFill="1" applyBorder="1" applyAlignment="1" applyProtection="1">
      <alignment horizontal="center" vertical="center" wrapText="1"/>
      <protection hidden="1"/>
    </xf>
    <xf numFmtId="10" fontId="64" fillId="11" borderId="100" xfId="1" applyNumberFormat="1" applyFont="1" applyFill="1" applyBorder="1" applyAlignment="1" applyProtection="1">
      <alignment horizontal="center" vertical="center" wrapText="1"/>
      <protection hidden="1"/>
    </xf>
    <xf numFmtId="167" fontId="65" fillId="0" borderId="28" xfId="8" applyNumberFormat="1" applyFont="1" applyBorder="1" applyAlignment="1" applyProtection="1">
      <alignment horizontal="center" vertical="center"/>
      <protection hidden="1"/>
    </xf>
    <xf numFmtId="10" fontId="64" fillId="11" borderId="100" xfId="1" applyNumberFormat="1" applyFont="1" applyFill="1" applyBorder="1" applyAlignment="1" applyProtection="1">
      <alignment vertical="center" wrapText="1"/>
      <protection hidden="1"/>
    </xf>
    <xf numFmtId="167" fontId="2" fillId="0" borderId="0" xfId="0" applyNumberFormat="1" applyFont="1" applyProtection="1">
      <protection hidden="1"/>
    </xf>
    <xf numFmtId="44" fontId="2" fillId="0" borderId="0" xfId="0" applyNumberFormat="1" applyFont="1" applyProtection="1">
      <protection hidden="1"/>
    </xf>
    <xf numFmtId="44" fontId="2" fillId="0" borderId="30" xfId="3" applyNumberFormat="1" applyFont="1" applyBorder="1" applyAlignment="1" applyProtection="1">
      <alignment horizontal="center" vertical="center"/>
      <protection hidden="1"/>
    </xf>
    <xf numFmtId="9" fontId="2" fillId="0" borderId="0" xfId="1" applyFont="1" applyProtection="1">
      <protection hidden="1"/>
    </xf>
    <xf numFmtId="42" fontId="2" fillId="0" borderId="0" xfId="0" applyNumberFormat="1" applyFont="1" applyProtection="1">
      <protection hidden="1"/>
    </xf>
    <xf numFmtId="167" fontId="2" fillId="0" borderId="39" xfId="8" applyNumberFormat="1" applyFont="1" applyBorder="1" applyAlignment="1" applyProtection="1">
      <alignment horizontal="center" vertical="center"/>
      <protection hidden="1"/>
    </xf>
    <xf numFmtId="0" fontId="33" fillId="20" borderId="4" xfId="0" applyFont="1" applyFill="1" applyBorder="1" applyAlignment="1">
      <alignment horizontal="center" vertical="center" wrapText="1"/>
    </xf>
    <xf numFmtId="14" fontId="7" fillId="0" borderId="30" xfId="7" applyNumberFormat="1" applyFont="1" applyBorder="1" applyAlignment="1" applyProtection="1">
      <alignment horizontal="center" vertical="center" wrapText="1"/>
      <protection hidden="1"/>
    </xf>
    <xf numFmtId="1" fontId="2" fillId="0" borderId="40" xfId="1" applyNumberFormat="1" applyFont="1" applyFill="1" applyBorder="1" applyAlignment="1" applyProtection="1">
      <alignment horizontal="center" vertical="center"/>
      <protection hidden="1"/>
    </xf>
    <xf numFmtId="9" fontId="67" fillId="11" borderId="100" xfId="7" applyNumberFormat="1" applyFont="1" applyFill="1" applyBorder="1" applyAlignment="1" applyProtection="1">
      <alignment horizontal="center" vertical="center" wrapText="1"/>
      <protection hidden="1"/>
    </xf>
    <xf numFmtId="10" fontId="67" fillId="11" borderId="100" xfId="1" applyNumberFormat="1" applyFont="1" applyFill="1" applyBorder="1" applyAlignment="1" applyProtection="1">
      <alignment horizontal="center" vertical="center" wrapText="1"/>
      <protection hidden="1"/>
    </xf>
    <xf numFmtId="1" fontId="68" fillId="0" borderId="126" xfId="6" applyNumberFormat="1" applyFont="1" applyBorder="1" applyAlignment="1" applyProtection="1">
      <alignment horizontal="center" vertical="center"/>
      <protection hidden="1"/>
    </xf>
    <xf numFmtId="9" fontId="68" fillId="0" borderId="129" xfId="1" applyFont="1" applyBorder="1" applyAlignment="1" applyProtection="1">
      <alignment horizontal="center" vertical="center"/>
      <protection hidden="1"/>
    </xf>
    <xf numFmtId="1" fontId="27" fillId="0" borderId="113" xfId="6" applyNumberFormat="1" applyFont="1" applyBorder="1" applyAlignment="1" applyProtection="1">
      <alignment horizontal="center" vertical="center"/>
      <protection hidden="1"/>
    </xf>
    <xf numFmtId="9" fontId="27" fillId="0" borderId="114" xfId="1" applyFont="1" applyBorder="1" applyAlignment="1" applyProtection="1">
      <alignment horizontal="center" vertical="center"/>
      <protection hidden="1"/>
    </xf>
    <xf numFmtId="10" fontId="64" fillId="11" borderId="100" xfId="7" applyNumberFormat="1" applyFont="1" applyFill="1" applyBorder="1" applyAlignment="1" applyProtection="1">
      <alignment horizontal="center" vertical="center" wrapText="1"/>
      <protection hidden="1"/>
    </xf>
    <xf numFmtId="10" fontId="63" fillId="11" borderId="100" xfId="1" applyNumberFormat="1" applyFont="1" applyFill="1" applyBorder="1" applyAlignment="1" applyProtection="1">
      <alignment horizontal="center" vertical="center" wrapText="1"/>
      <protection hidden="1"/>
    </xf>
    <xf numFmtId="1" fontId="30" fillId="0" borderId="113" xfId="6" applyNumberFormat="1" applyFont="1" applyBorder="1" applyAlignment="1" applyProtection="1">
      <alignment horizontal="center" vertical="center"/>
      <protection hidden="1"/>
    </xf>
    <xf numFmtId="9" fontId="30" fillId="0" borderId="114" xfId="1" applyFont="1" applyBorder="1" applyAlignment="1" applyProtection="1">
      <alignment horizontal="center" vertical="center"/>
      <protection hidden="1"/>
    </xf>
    <xf numFmtId="0" fontId="7" fillId="32" borderId="33" xfId="7" applyFont="1" applyFill="1" applyBorder="1" applyAlignment="1" applyProtection="1">
      <alignment horizontal="center" vertical="center" wrapText="1"/>
      <protection hidden="1"/>
    </xf>
    <xf numFmtId="14" fontId="7" fillId="32" borderId="30" xfId="7" applyNumberFormat="1" applyFont="1" applyFill="1" applyBorder="1" applyAlignment="1" applyProtection="1">
      <alignment horizontal="center" vertical="center" wrapText="1"/>
      <protection hidden="1"/>
    </xf>
    <xf numFmtId="0" fontId="2" fillId="32" borderId="40" xfId="1" applyNumberFormat="1" applyFont="1" applyFill="1" applyBorder="1" applyAlignment="1" applyProtection="1">
      <alignment horizontal="center" vertical="center"/>
      <protection hidden="1"/>
    </xf>
    <xf numFmtId="14" fontId="7" fillId="0" borderId="33" xfId="7" applyNumberFormat="1" applyFont="1" applyBorder="1" applyAlignment="1" applyProtection="1">
      <alignment horizontal="center" vertical="center" wrapText="1"/>
      <protection hidden="1"/>
    </xf>
    <xf numFmtId="9" fontId="64" fillId="11" borderId="100" xfId="1" applyFont="1" applyFill="1" applyBorder="1" applyAlignment="1" applyProtection="1">
      <alignment horizontal="center" vertical="center" wrapText="1"/>
      <protection hidden="1"/>
    </xf>
    <xf numFmtId="1" fontId="68" fillId="0" borderId="127" xfId="6" applyNumberFormat="1" applyFont="1" applyBorder="1" applyAlignment="1" applyProtection="1">
      <alignment horizontal="center" vertical="center"/>
      <protection hidden="1"/>
    </xf>
    <xf numFmtId="9" fontId="68" fillId="0" borderId="130" xfId="1" applyFont="1" applyBorder="1" applyAlignment="1" applyProtection="1">
      <alignment horizontal="center" vertical="center"/>
      <protection hidden="1"/>
    </xf>
    <xf numFmtId="1" fontId="30" fillId="0" borderId="126" xfId="6" applyNumberFormat="1" applyFont="1" applyBorder="1" applyAlignment="1" applyProtection="1">
      <alignment horizontal="center" vertical="center"/>
      <protection hidden="1"/>
    </xf>
    <xf numFmtId="9" fontId="30" fillId="0" borderId="129" xfId="1" applyFont="1" applyBorder="1" applyAlignment="1" applyProtection="1">
      <alignment horizontal="center" vertical="center"/>
      <protection hidden="1"/>
    </xf>
    <xf numFmtId="0" fontId="7" fillId="32" borderId="33" xfId="7" applyFont="1" applyFill="1" applyBorder="1" applyAlignment="1" applyProtection="1">
      <alignment horizontal="left" vertical="center" wrapText="1"/>
      <protection hidden="1"/>
    </xf>
    <xf numFmtId="14" fontId="7" fillId="32" borderId="33" xfId="7" applyNumberFormat="1" applyFont="1" applyFill="1" applyBorder="1" applyAlignment="1" applyProtection="1">
      <alignment horizontal="center" vertical="center" wrapText="1"/>
      <protection hidden="1"/>
    </xf>
    <xf numFmtId="9" fontId="66" fillId="11" borderId="100" xfId="7" applyNumberFormat="1" applyFont="1" applyFill="1" applyBorder="1" applyAlignment="1" applyProtection="1">
      <alignment horizontal="center" vertical="center" wrapText="1"/>
      <protection hidden="1"/>
    </xf>
    <xf numFmtId="9" fontId="63" fillId="11" borderId="100" xfId="1" applyFont="1" applyFill="1" applyBorder="1" applyAlignment="1" applyProtection="1">
      <alignment horizontal="center" vertical="center" wrapText="1"/>
      <protection hidden="1"/>
    </xf>
    <xf numFmtId="9" fontId="67" fillId="11" borderId="100" xfId="1" applyFont="1" applyFill="1" applyBorder="1" applyAlignment="1" applyProtection="1">
      <alignment horizontal="center" vertical="center" wrapText="1"/>
      <protection hidden="1"/>
    </xf>
    <xf numFmtId="168" fontId="2" fillId="0" borderId="40" xfId="1" applyNumberFormat="1" applyFont="1" applyFill="1" applyBorder="1" applyAlignment="1" applyProtection="1">
      <alignment horizontal="center" vertical="center"/>
      <protection hidden="1"/>
    </xf>
    <xf numFmtId="0" fontId="7" fillId="0" borderId="33" xfId="7" applyFont="1" applyBorder="1" applyAlignment="1" applyProtection="1">
      <alignment horizontal="center" vertical="center" wrapText="1"/>
      <protection hidden="1"/>
    </xf>
    <xf numFmtId="0" fontId="2" fillId="0" borderId="43" xfId="1" applyNumberFormat="1" applyFont="1" applyFill="1" applyBorder="1" applyAlignment="1" applyProtection="1">
      <alignment horizontal="center" vertical="center"/>
      <protection hidden="1"/>
    </xf>
    <xf numFmtId="1" fontId="69" fillId="0" borderId="126" xfId="6" applyNumberFormat="1" applyFont="1" applyBorder="1" applyAlignment="1" applyProtection="1">
      <alignment horizontal="center" vertical="center"/>
      <protection hidden="1"/>
    </xf>
    <xf numFmtId="9" fontId="69" fillId="0" borderId="129" xfId="1" applyFont="1" applyBorder="1" applyAlignment="1" applyProtection="1">
      <alignment horizontal="center" vertical="center"/>
      <protection hidden="1"/>
    </xf>
    <xf numFmtId="1" fontId="27" fillId="0" borderId="126" xfId="6" applyNumberFormat="1" applyFont="1" applyBorder="1" applyAlignment="1" applyProtection="1">
      <alignment horizontal="center" vertical="center"/>
      <protection hidden="1"/>
    </xf>
    <xf numFmtId="9" fontId="27" fillId="0" borderId="129" xfId="1" applyFont="1" applyBorder="1" applyAlignment="1" applyProtection="1">
      <alignment horizontal="center" vertical="center"/>
      <protection hidden="1"/>
    </xf>
    <xf numFmtId="1" fontId="27" fillId="0" borderId="127" xfId="6" applyNumberFormat="1" applyFont="1" applyBorder="1" applyAlignment="1" applyProtection="1">
      <alignment horizontal="center" vertical="center"/>
      <protection hidden="1"/>
    </xf>
    <xf numFmtId="9" fontId="27" fillId="0" borderId="130" xfId="1" applyFont="1" applyBorder="1" applyAlignment="1" applyProtection="1">
      <alignment horizontal="center" vertical="center"/>
      <protection hidden="1"/>
    </xf>
    <xf numFmtId="167" fontId="2" fillId="21" borderId="74" xfId="8" applyNumberFormat="1" applyFont="1" applyFill="1" applyBorder="1" applyAlignment="1" applyProtection="1">
      <alignment vertical="center"/>
      <protection hidden="1"/>
    </xf>
    <xf numFmtId="167" fontId="71" fillId="0" borderId="30" xfId="8" applyNumberFormat="1" applyFont="1" applyBorder="1" applyAlignment="1" applyProtection="1">
      <alignment horizontal="center" vertical="center"/>
      <protection hidden="1"/>
    </xf>
    <xf numFmtId="167" fontId="2" fillId="0" borderId="28" xfId="3" applyNumberFormat="1" applyFont="1" applyBorder="1" applyAlignment="1" applyProtection="1">
      <alignment horizontal="center" vertical="center"/>
      <protection hidden="1"/>
    </xf>
    <xf numFmtId="44" fontId="2" fillId="0" borderId="28" xfId="3" applyNumberFormat="1" applyFont="1" applyBorder="1" applyAlignment="1" applyProtection="1">
      <alignment horizontal="center" vertical="center"/>
      <protection hidden="1"/>
    </xf>
    <xf numFmtId="10" fontId="2" fillId="0" borderId="76" xfId="3" applyNumberFormat="1" applyFont="1" applyBorder="1" applyAlignment="1" applyProtection="1">
      <alignment vertical="center"/>
      <protection hidden="1"/>
    </xf>
    <xf numFmtId="167" fontId="2" fillId="0" borderId="39" xfId="3" applyNumberFormat="1" applyFont="1" applyBorder="1" applyAlignment="1" applyProtection="1">
      <alignment horizontal="center" vertical="center"/>
      <protection hidden="1"/>
    </xf>
    <xf numFmtId="10" fontId="0" fillId="44" borderId="1" xfId="1" applyNumberFormat="1" applyFont="1" applyFill="1" applyBorder="1" applyAlignment="1">
      <alignment horizontal="center" vertical="center"/>
    </xf>
    <xf numFmtId="166" fontId="0" fillId="12" borderId="130" xfId="0" applyNumberFormat="1" applyFill="1" applyBorder="1" applyAlignment="1">
      <alignment horizontal="center" vertical="center"/>
    </xf>
    <xf numFmtId="9" fontId="16" fillId="11" borderId="100" xfId="7" applyNumberFormat="1" applyFont="1" applyFill="1" applyBorder="1" applyAlignment="1" applyProtection="1">
      <alignment horizontal="center" vertical="center" wrapText="1"/>
      <protection hidden="1"/>
    </xf>
    <xf numFmtId="9" fontId="66" fillId="11" borderId="100" xfId="1" applyFont="1" applyFill="1" applyBorder="1" applyAlignment="1" applyProtection="1">
      <alignment horizontal="center" vertical="center" wrapText="1"/>
      <protection hidden="1"/>
    </xf>
    <xf numFmtId="167" fontId="0" fillId="20" borderId="3" xfId="8" applyNumberFormat="1" applyFont="1" applyFill="1" applyBorder="1" applyAlignment="1">
      <alignment horizontal="center" vertical="center"/>
    </xf>
    <xf numFmtId="167" fontId="0" fillId="20" borderId="136" xfId="8" applyNumberFormat="1" applyFont="1" applyFill="1" applyBorder="1" applyAlignment="1">
      <alignment horizontal="center" vertical="center"/>
    </xf>
    <xf numFmtId="167" fontId="0" fillId="20" borderId="2" xfId="8" applyNumberFormat="1" applyFont="1" applyFill="1" applyBorder="1" applyAlignment="1">
      <alignment horizontal="center" vertical="center"/>
    </xf>
    <xf numFmtId="10" fontId="0" fillId="44" borderId="3" xfId="1" applyNumberFormat="1" applyFont="1" applyFill="1" applyBorder="1" applyAlignment="1">
      <alignment horizontal="center" vertical="center"/>
    </xf>
    <xf numFmtId="10" fontId="0" fillId="44" borderId="136" xfId="1" applyNumberFormat="1" applyFont="1" applyFill="1" applyBorder="1" applyAlignment="1">
      <alignment horizontal="center" vertical="center"/>
    </xf>
    <xf numFmtId="10" fontId="0" fillId="44" borderId="2" xfId="1" applyNumberFormat="1" applyFont="1" applyFill="1" applyBorder="1" applyAlignment="1">
      <alignment horizontal="center" vertical="center"/>
    </xf>
    <xf numFmtId="167" fontId="0" fillId="20" borderId="104" xfId="8" applyNumberFormat="1" applyFont="1" applyFill="1" applyBorder="1" applyAlignment="1">
      <alignment horizontal="center" vertical="center"/>
    </xf>
    <xf numFmtId="167" fontId="0" fillId="20" borderId="95" xfId="8" applyNumberFormat="1" applyFont="1" applyFill="1" applyBorder="1" applyAlignment="1">
      <alignment horizontal="center" vertical="center"/>
    </xf>
    <xf numFmtId="167" fontId="0" fillId="20" borderId="135" xfId="8" applyNumberFormat="1" applyFont="1" applyFill="1" applyBorder="1" applyAlignment="1">
      <alignment horizontal="center" vertical="center"/>
    </xf>
    <xf numFmtId="9" fontId="0" fillId="0" borderId="98" xfId="0" applyNumberFormat="1" applyBorder="1" applyAlignment="1">
      <alignment horizontal="center" vertical="center"/>
    </xf>
    <xf numFmtId="9" fontId="0" fillId="0" borderId="96" xfId="0" applyNumberFormat="1" applyBorder="1" applyAlignment="1">
      <alignment horizontal="center" vertical="center"/>
    </xf>
    <xf numFmtId="167" fontId="59" fillId="33" borderId="129" xfId="8" applyNumberFormat="1" applyFont="1" applyFill="1" applyBorder="1" applyAlignment="1">
      <alignment horizontal="center" vertical="center" textRotation="90"/>
    </xf>
    <xf numFmtId="167" fontId="59" fillId="33" borderId="130" xfId="8" applyNumberFormat="1" applyFont="1" applyFill="1" applyBorder="1" applyAlignment="1">
      <alignment horizontal="center" vertical="center" textRotation="90"/>
    </xf>
    <xf numFmtId="10" fontId="60" fillId="33" borderId="129" xfId="1" applyNumberFormat="1" applyFont="1" applyFill="1" applyBorder="1" applyAlignment="1">
      <alignment horizontal="center" vertical="center" textRotation="90"/>
    </xf>
    <xf numFmtId="10" fontId="60" fillId="33" borderId="130" xfId="1" applyNumberFormat="1" applyFont="1" applyFill="1" applyBorder="1" applyAlignment="1">
      <alignment horizontal="center" vertical="center" textRotation="90"/>
    </xf>
    <xf numFmtId="9" fontId="46" fillId="24" borderId="141" xfId="1" applyFont="1" applyFill="1" applyBorder="1" applyAlignment="1" applyProtection="1">
      <alignment horizontal="center" vertical="center"/>
      <protection hidden="1"/>
    </xf>
    <xf numFmtId="9" fontId="46" fillId="24" borderId="8" xfId="1" applyFont="1" applyFill="1" applyBorder="1" applyAlignment="1" applyProtection="1">
      <alignment horizontal="center" vertical="center"/>
      <protection hidden="1"/>
    </xf>
    <xf numFmtId="167" fontId="0" fillId="20" borderId="145" xfId="0" applyNumberFormat="1" applyFill="1" applyBorder="1" applyAlignment="1">
      <alignment horizontal="center" vertical="center"/>
    </xf>
    <xf numFmtId="167" fontId="0" fillId="20" borderId="135" xfId="0" applyNumberFormat="1" applyFill="1" applyBorder="1" applyAlignment="1">
      <alignment horizontal="center" vertical="center"/>
    </xf>
    <xf numFmtId="167" fontId="0" fillId="20" borderId="95" xfId="0" applyNumberFormat="1" applyFill="1" applyBorder="1" applyAlignment="1">
      <alignment horizontal="center" vertical="center"/>
    </xf>
    <xf numFmtId="167" fontId="0" fillId="20" borderId="122" xfId="0" applyNumberFormat="1" applyFill="1" applyBorder="1" applyAlignment="1">
      <alignment horizontal="center" vertical="center"/>
    </xf>
    <xf numFmtId="167" fontId="0" fillId="20" borderId="136" xfId="0" applyNumberFormat="1" applyFill="1" applyBorder="1" applyAlignment="1">
      <alignment horizontal="center" vertical="center"/>
    </xf>
    <xf numFmtId="167" fontId="0" fillId="20" borderId="2" xfId="0" applyNumberFormat="1" applyFill="1" applyBorder="1" applyAlignment="1">
      <alignment horizontal="center" vertical="center"/>
    </xf>
    <xf numFmtId="10" fontId="0" fillId="44" borderId="122" xfId="1" applyNumberFormat="1" applyFont="1" applyFill="1" applyBorder="1" applyAlignment="1">
      <alignment horizontal="center" vertical="center"/>
    </xf>
    <xf numFmtId="44" fontId="0" fillId="20" borderId="104" xfId="8" applyFont="1" applyFill="1" applyBorder="1" applyAlignment="1">
      <alignment horizontal="center" vertical="center"/>
    </xf>
    <xf numFmtId="44" fontId="0" fillId="20" borderId="95" xfId="8" applyFont="1" applyFill="1" applyBorder="1" applyAlignment="1">
      <alignment horizontal="center" vertical="center"/>
    </xf>
    <xf numFmtId="44" fontId="0" fillId="20" borderId="135" xfId="8" applyFont="1" applyFill="1" applyBorder="1" applyAlignment="1">
      <alignment horizontal="center" vertical="center"/>
    </xf>
    <xf numFmtId="0" fontId="41" fillId="0" borderId="87" xfId="2" applyFont="1" applyBorder="1" applyAlignment="1" applyProtection="1">
      <alignment horizontal="center" vertical="center"/>
      <protection hidden="1"/>
    </xf>
    <xf numFmtId="0" fontId="41" fillId="0" borderId="88" xfId="2" applyFont="1" applyBorder="1" applyAlignment="1" applyProtection="1">
      <alignment horizontal="center" vertical="center"/>
      <protection hidden="1"/>
    </xf>
    <xf numFmtId="0" fontId="41" fillId="0" borderId="89" xfId="2" applyFont="1" applyBorder="1" applyAlignment="1" applyProtection="1">
      <alignment horizontal="center" vertical="center"/>
      <protection hidden="1"/>
    </xf>
    <xf numFmtId="0" fontId="41" fillId="0" borderId="92" xfId="2" applyFont="1" applyBorder="1" applyAlignment="1" applyProtection="1">
      <alignment horizontal="center" vertical="center"/>
      <protection hidden="1"/>
    </xf>
    <xf numFmtId="0" fontId="41" fillId="0" borderId="93" xfId="2" applyFont="1" applyBorder="1" applyAlignment="1" applyProtection="1">
      <alignment horizontal="center" vertical="center"/>
      <protection hidden="1"/>
    </xf>
    <xf numFmtId="0" fontId="41" fillId="0" borderId="94" xfId="2" applyFont="1" applyBorder="1" applyAlignment="1" applyProtection="1">
      <alignment horizontal="center" vertical="center"/>
      <protection hidden="1"/>
    </xf>
    <xf numFmtId="0" fontId="42" fillId="0" borderId="13" xfId="2" applyFont="1" applyBorder="1" applyAlignment="1" applyProtection="1">
      <alignment horizontal="center" vertical="center" wrapText="1"/>
      <protection hidden="1"/>
    </xf>
    <xf numFmtId="0" fontId="42" fillId="0" borderId="133" xfId="2" applyFont="1" applyBorder="1" applyAlignment="1" applyProtection="1">
      <alignment horizontal="center" vertical="center"/>
      <protection hidden="1"/>
    </xf>
    <xf numFmtId="0" fontId="43" fillId="0" borderId="87" xfId="2" applyFont="1" applyBorder="1" applyAlignment="1" applyProtection="1">
      <alignment horizontal="center" vertical="center"/>
      <protection hidden="1"/>
    </xf>
    <xf numFmtId="0" fontId="43" fillId="0" borderId="88" xfId="2" applyFont="1" applyBorder="1" applyAlignment="1" applyProtection="1">
      <alignment horizontal="center" vertical="center"/>
      <protection hidden="1"/>
    </xf>
    <xf numFmtId="0" fontId="43" fillId="0" borderId="89" xfId="2" applyFont="1" applyBorder="1" applyAlignment="1" applyProtection="1">
      <alignment horizontal="center" vertical="center"/>
      <protection hidden="1"/>
    </xf>
    <xf numFmtId="0" fontId="43" fillId="0" borderId="92" xfId="2" applyFont="1" applyBorder="1" applyAlignment="1" applyProtection="1">
      <alignment horizontal="center" vertical="center"/>
      <protection hidden="1"/>
    </xf>
    <xf numFmtId="0" fontId="43" fillId="0" borderId="93" xfId="2" applyFont="1" applyBorder="1" applyAlignment="1" applyProtection="1">
      <alignment horizontal="center" vertical="center"/>
      <protection hidden="1"/>
    </xf>
    <xf numFmtId="0" fontId="43" fillId="0" borderId="94" xfId="2" applyFont="1" applyBorder="1" applyAlignment="1" applyProtection="1">
      <alignment horizontal="center" vertical="center"/>
      <protection hidden="1"/>
    </xf>
    <xf numFmtId="0" fontId="45" fillId="0" borderId="13" xfId="2" applyFont="1" applyBorder="1" applyAlignment="1">
      <alignment horizontal="center" vertical="center"/>
    </xf>
    <xf numFmtId="0" fontId="45" fillId="0" borderId="133" xfId="2" applyFont="1" applyBorder="1" applyAlignment="1">
      <alignment horizontal="center" vertical="center"/>
    </xf>
    <xf numFmtId="0" fontId="45" fillId="0" borderId="134" xfId="2" applyFont="1" applyBorder="1" applyAlignment="1">
      <alignment horizontal="center" vertical="center"/>
    </xf>
    <xf numFmtId="0" fontId="46" fillId="5" borderId="136" xfId="0" applyFont="1" applyFill="1" applyBorder="1" applyAlignment="1" applyProtection="1">
      <alignment horizontal="center" vertical="center" wrapText="1"/>
      <protection hidden="1"/>
    </xf>
    <xf numFmtId="0" fontId="14" fillId="3" borderId="137" xfId="0" applyFont="1" applyFill="1" applyBorder="1" applyAlignment="1" applyProtection="1">
      <alignment horizontal="center" vertical="center"/>
      <protection hidden="1"/>
    </xf>
    <xf numFmtId="0" fontId="14" fillId="3" borderId="11" xfId="0" applyFont="1" applyFill="1" applyBorder="1" applyAlignment="1" applyProtection="1">
      <alignment horizontal="center" vertical="center"/>
      <protection hidden="1"/>
    </xf>
    <xf numFmtId="0" fontId="14" fillId="3" borderId="138" xfId="0" applyFont="1" applyFill="1" applyBorder="1" applyAlignment="1" applyProtection="1">
      <alignment horizontal="center" vertical="center"/>
      <protection hidden="1"/>
    </xf>
    <xf numFmtId="9" fontId="46" fillId="10" borderId="136" xfId="1" applyFont="1" applyFill="1" applyBorder="1" applyAlignment="1" applyProtection="1">
      <alignment horizontal="center" vertical="center" wrapText="1"/>
      <protection hidden="1"/>
    </xf>
    <xf numFmtId="9" fontId="46" fillId="10" borderId="139" xfId="1" applyFont="1" applyFill="1" applyBorder="1" applyAlignment="1" applyProtection="1">
      <alignment horizontal="center" vertical="center" wrapText="1"/>
      <protection hidden="1"/>
    </xf>
    <xf numFmtId="0" fontId="46" fillId="22" borderId="140" xfId="1" applyNumberFormat="1" applyFont="1" applyFill="1" applyBorder="1" applyAlignment="1" applyProtection="1">
      <alignment horizontal="center" vertical="center"/>
      <protection hidden="1"/>
    </xf>
    <xf numFmtId="0" fontId="46" fillId="22" borderId="136" xfId="1" applyNumberFormat="1" applyFont="1" applyFill="1" applyBorder="1" applyAlignment="1" applyProtection="1">
      <alignment horizontal="center" vertical="center"/>
      <protection hidden="1"/>
    </xf>
    <xf numFmtId="0" fontId="14" fillId="23" borderId="137" xfId="0" applyFont="1" applyFill="1" applyBorder="1" applyAlignment="1" applyProtection="1">
      <alignment horizontal="center" vertical="center"/>
      <protection hidden="1"/>
    </xf>
    <xf numFmtId="0" fontId="14" fillId="23" borderId="11" xfId="0" applyFont="1" applyFill="1" applyBorder="1" applyAlignment="1" applyProtection="1">
      <alignment horizontal="center" vertical="center"/>
      <protection hidden="1"/>
    </xf>
    <xf numFmtId="0" fontId="14" fillId="23" borderId="138" xfId="0" applyFont="1" applyFill="1" applyBorder="1" applyAlignment="1" applyProtection="1">
      <alignment horizontal="center" vertical="center"/>
      <protection hidden="1"/>
    </xf>
    <xf numFmtId="0" fontId="14" fillId="25" borderId="7" xfId="0" applyFont="1" applyFill="1" applyBorder="1" applyAlignment="1" applyProtection="1">
      <alignment horizontal="center" vertical="center"/>
      <protection hidden="1"/>
    </xf>
    <xf numFmtId="0" fontId="14" fillId="25" borderId="8" xfId="0" applyFont="1" applyFill="1" applyBorder="1" applyAlignment="1" applyProtection="1">
      <alignment horizontal="center" vertical="center"/>
      <protection hidden="1"/>
    </xf>
    <xf numFmtId="0" fontId="14" fillId="25" borderId="9" xfId="0" applyFont="1" applyFill="1" applyBorder="1" applyAlignment="1" applyProtection="1">
      <alignment horizontal="center" vertical="center"/>
      <protection hidden="1"/>
    </xf>
    <xf numFmtId="0" fontId="50" fillId="20" borderId="2" xfId="0" applyFont="1" applyFill="1" applyBorder="1" applyAlignment="1">
      <alignment horizontal="center" vertical="center" wrapText="1"/>
    </xf>
    <xf numFmtId="0" fontId="50" fillId="20" borderId="1" xfId="0" applyFont="1" applyFill="1" applyBorder="1" applyAlignment="1">
      <alignment horizontal="center" vertical="center" wrapText="1"/>
    </xf>
    <xf numFmtId="0" fontId="48" fillId="20" borderId="95" xfId="0" applyFont="1" applyFill="1" applyBorder="1" applyAlignment="1">
      <alignment horizontal="center" vertical="center" textRotation="90" wrapText="1"/>
    </xf>
    <xf numFmtId="0" fontId="48" fillId="20" borderId="90" xfId="0" applyFont="1" applyFill="1" applyBorder="1" applyAlignment="1">
      <alignment horizontal="center" vertical="center" textRotation="90" wrapText="1"/>
    </xf>
    <xf numFmtId="0" fontId="49" fillId="20" borderId="2" xfId="0" applyFont="1" applyFill="1" applyBorder="1" applyAlignment="1">
      <alignment horizontal="center" vertical="center" textRotation="90" wrapText="1"/>
    </xf>
    <xf numFmtId="0" fontId="49" fillId="20" borderId="1" xfId="0" applyFont="1" applyFill="1" applyBorder="1" applyAlignment="1">
      <alignment horizontal="center" vertical="center" textRotation="90" wrapText="1"/>
    </xf>
    <xf numFmtId="0" fontId="52" fillId="20" borderId="1" xfId="0" applyFont="1" applyFill="1" applyBorder="1" applyAlignment="1">
      <alignment horizontal="center" vertical="center" textRotation="90"/>
    </xf>
    <xf numFmtId="0" fontId="37" fillId="20" borderId="1" xfId="0" applyFont="1" applyFill="1" applyBorder="1" applyAlignment="1">
      <alignment horizontal="center" vertical="center" wrapText="1"/>
    </xf>
    <xf numFmtId="0" fontId="37" fillId="20" borderId="2" xfId="0" applyFont="1" applyFill="1" applyBorder="1" applyAlignment="1">
      <alignment horizontal="center" vertical="center" wrapText="1"/>
    </xf>
    <xf numFmtId="0" fontId="33" fillId="20" borderId="1" xfId="0" applyFont="1" applyFill="1" applyBorder="1" applyAlignment="1">
      <alignment horizontal="center" vertical="center" wrapText="1"/>
    </xf>
    <xf numFmtId="0" fontId="37" fillId="20" borderId="3" xfId="0" applyFont="1" applyFill="1" applyBorder="1" applyAlignment="1">
      <alignment horizontal="center" vertical="center" wrapText="1"/>
    </xf>
    <xf numFmtId="0" fontId="48" fillId="20" borderId="104" xfId="0" applyFont="1" applyFill="1" applyBorder="1" applyAlignment="1">
      <alignment horizontal="center" vertical="center" textRotation="90" wrapText="1"/>
    </xf>
    <xf numFmtId="0" fontId="48" fillId="20" borderId="135" xfId="0" applyFont="1" applyFill="1" applyBorder="1" applyAlignment="1">
      <alignment horizontal="center" vertical="center" textRotation="90" wrapText="1"/>
    </xf>
    <xf numFmtId="0" fontId="49" fillId="20" borderId="3" xfId="0" applyFont="1" applyFill="1" applyBorder="1" applyAlignment="1">
      <alignment horizontal="center" vertical="center" textRotation="90" wrapText="1"/>
    </xf>
    <xf numFmtId="0" fontId="49" fillId="20" borderId="136" xfId="0" applyFont="1" applyFill="1" applyBorder="1" applyAlignment="1">
      <alignment horizontal="center" vertical="center" textRotation="90" wrapText="1"/>
    </xf>
    <xf numFmtId="0" fontId="51" fillId="20" borderId="1" xfId="0" applyFont="1" applyFill="1" applyBorder="1" applyAlignment="1">
      <alignment horizontal="center" vertical="center" wrapText="1"/>
    </xf>
    <xf numFmtId="0" fontId="37" fillId="36" borderId="3" xfId="0" applyFont="1" applyFill="1" applyBorder="1" applyAlignment="1">
      <alignment horizontal="center" vertical="center" wrapText="1"/>
    </xf>
    <xf numFmtId="0" fontId="37" fillId="36" borderId="2" xfId="0" applyFont="1" applyFill="1" applyBorder="1" applyAlignment="1">
      <alignment horizontal="center" vertical="center" wrapText="1"/>
    </xf>
    <xf numFmtId="0" fontId="37" fillId="36" borderId="1" xfId="0" applyFont="1" applyFill="1" applyBorder="1" applyAlignment="1">
      <alignment horizontal="center" vertical="center" wrapText="1"/>
    </xf>
    <xf numFmtId="0" fontId="37" fillId="20" borderId="136" xfId="0" applyFont="1" applyFill="1" applyBorder="1" applyAlignment="1">
      <alignment horizontal="center" vertical="center" wrapText="1"/>
    </xf>
    <xf numFmtId="0" fontId="53" fillId="20" borderId="104" xfId="0" applyFont="1" applyFill="1" applyBorder="1" applyAlignment="1">
      <alignment horizontal="center" vertical="center" textRotation="90" wrapText="1"/>
    </xf>
    <xf numFmtId="0" fontId="53" fillId="20" borderId="135" xfId="0" applyFont="1" applyFill="1" applyBorder="1" applyAlignment="1">
      <alignment horizontal="center" vertical="center" textRotation="90" wrapText="1"/>
    </xf>
    <xf numFmtId="0" fontId="53" fillId="20" borderId="143" xfId="0" applyFont="1" applyFill="1" applyBorder="1" applyAlignment="1">
      <alignment horizontal="center" vertical="center" textRotation="90" wrapText="1"/>
    </xf>
    <xf numFmtId="0" fontId="54" fillId="39" borderId="3" xfId="0" applyFont="1" applyFill="1" applyBorder="1" applyAlignment="1">
      <alignment horizontal="center" vertical="center" textRotation="90" wrapText="1"/>
    </xf>
    <xf numFmtId="0" fontId="54" fillId="39" borderId="136" xfId="0" applyFont="1" applyFill="1" applyBorder="1" applyAlignment="1">
      <alignment horizontal="center" vertical="center" textRotation="90" wrapText="1"/>
    </xf>
    <xf numFmtId="0" fontId="54" fillId="39" borderId="2" xfId="0" applyFont="1" applyFill="1" applyBorder="1" applyAlignment="1">
      <alignment horizontal="center" vertical="center" textRotation="90" wrapText="1"/>
    </xf>
    <xf numFmtId="0" fontId="52" fillId="20" borderId="1" xfId="0" applyFont="1" applyFill="1" applyBorder="1" applyAlignment="1">
      <alignment horizontal="center" vertical="center" textRotation="90" wrapText="1"/>
    </xf>
    <xf numFmtId="0" fontId="37" fillId="39" borderId="1" xfId="0" applyFont="1" applyFill="1" applyBorder="1" applyAlignment="1">
      <alignment horizontal="center" vertical="center" wrapText="1"/>
    </xf>
    <xf numFmtId="0" fontId="51" fillId="20" borderId="3" xfId="0" applyFont="1" applyFill="1" applyBorder="1" applyAlignment="1">
      <alignment horizontal="center" vertical="center" wrapText="1"/>
    </xf>
    <xf numFmtId="0" fontId="51" fillId="20" borderId="136" xfId="0" applyFont="1" applyFill="1" applyBorder="1" applyAlignment="1">
      <alignment horizontal="center" vertical="center" wrapText="1"/>
    </xf>
    <xf numFmtId="0" fontId="51" fillId="20" borderId="2" xfId="0" applyFont="1" applyFill="1" applyBorder="1" applyAlignment="1">
      <alignment horizontal="center" vertical="center" wrapText="1"/>
    </xf>
    <xf numFmtId="0" fontId="37" fillId="20" borderId="1" xfId="0" applyFont="1" applyFill="1" applyBorder="1" applyAlignment="1">
      <alignment horizontal="center" vertical="center" wrapText="1" readingOrder="1"/>
    </xf>
    <xf numFmtId="0" fontId="51" fillId="39" borderId="1" xfId="0" applyFont="1" applyFill="1" applyBorder="1" applyAlignment="1">
      <alignment horizontal="center" vertical="center" wrapText="1"/>
    </xf>
    <xf numFmtId="0" fontId="54" fillId="39" borderId="144" xfId="0" applyFont="1" applyFill="1" applyBorder="1" applyAlignment="1">
      <alignment horizontal="center" vertical="center" textRotation="90" wrapText="1"/>
    </xf>
    <xf numFmtId="0" fontId="37" fillId="20" borderId="144" xfId="0" applyFont="1" applyFill="1" applyBorder="1" applyAlignment="1">
      <alignment horizontal="center" vertical="center" wrapText="1"/>
    </xf>
    <xf numFmtId="0" fontId="51" fillId="20" borderId="144" xfId="0" applyFont="1" applyFill="1" applyBorder="1" applyAlignment="1">
      <alignment horizontal="center" vertical="center" wrapText="1"/>
    </xf>
    <xf numFmtId="0" fontId="33" fillId="39" borderId="3" xfId="0" applyFont="1" applyFill="1" applyBorder="1" applyAlignment="1">
      <alignment horizontal="center" vertical="center" wrapText="1"/>
    </xf>
    <xf numFmtId="0" fontId="33" fillId="39" borderId="136" xfId="0" applyFont="1" applyFill="1" applyBorder="1" applyAlignment="1">
      <alignment horizontal="center" vertical="center" wrapText="1"/>
    </xf>
    <xf numFmtId="0" fontId="33" fillId="39" borderId="144" xfId="0" applyFont="1" applyFill="1" applyBorder="1" applyAlignment="1">
      <alignment horizontal="center" vertical="center" wrapText="1"/>
    </xf>
    <xf numFmtId="167" fontId="62" fillId="47" borderId="7" xfId="0" applyNumberFormat="1" applyFont="1" applyFill="1" applyBorder="1" applyAlignment="1">
      <alignment horizontal="center"/>
    </xf>
    <xf numFmtId="167" fontId="62" fillId="47" borderId="8" xfId="0" applyNumberFormat="1" applyFont="1" applyFill="1" applyBorder="1" applyAlignment="1">
      <alignment horizontal="center"/>
    </xf>
    <xf numFmtId="167" fontId="62" fillId="47" borderId="9" xfId="0" applyNumberFormat="1" applyFont="1" applyFill="1" applyBorder="1" applyAlignment="1">
      <alignment horizontal="center"/>
    </xf>
    <xf numFmtId="167" fontId="62" fillId="48" borderId="7" xfId="0" applyNumberFormat="1" applyFont="1" applyFill="1" applyBorder="1" applyAlignment="1">
      <alignment horizontal="center"/>
    </xf>
    <xf numFmtId="167" fontId="62" fillId="48" borderId="8" xfId="0" applyNumberFormat="1" applyFont="1" applyFill="1" applyBorder="1" applyAlignment="1">
      <alignment horizontal="center"/>
    </xf>
    <xf numFmtId="167" fontId="62" fillId="48" borderId="9" xfId="0" applyNumberFormat="1" applyFont="1" applyFill="1" applyBorder="1" applyAlignment="1">
      <alignment horizontal="center"/>
    </xf>
    <xf numFmtId="9" fontId="0" fillId="0" borderId="139" xfId="0" applyNumberFormat="1" applyBorder="1" applyAlignment="1">
      <alignment horizontal="center" vertical="center"/>
    </xf>
    <xf numFmtId="10" fontId="57" fillId="33" borderId="129" xfId="0" applyNumberFormat="1" applyFont="1" applyFill="1" applyBorder="1" applyAlignment="1">
      <alignment horizontal="center" vertical="center"/>
    </xf>
    <xf numFmtId="10" fontId="57" fillId="33" borderId="130" xfId="0" applyNumberFormat="1" applyFont="1" applyFill="1" applyBorder="1" applyAlignment="1">
      <alignment horizontal="center" vertical="center"/>
    </xf>
    <xf numFmtId="170" fontId="0" fillId="20" borderId="2" xfId="8" applyNumberFormat="1" applyFont="1" applyFill="1" applyBorder="1" applyAlignment="1">
      <alignment horizontal="center" vertical="center"/>
    </xf>
    <xf numFmtId="9" fontId="0" fillId="0" borderId="123" xfId="0" applyNumberFormat="1" applyBorder="1" applyAlignment="1">
      <alignment horizontal="center" vertical="center"/>
    </xf>
    <xf numFmtId="167" fontId="62" fillId="43" borderId="7" xfId="0" applyNumberFormat="1" applyFont="1" applyFill="1" applyBorder="1" applyAlignment="1">
      <alignment horizontal="center"/>
    </xf>
    <xf numFmtId="167" fontId="62" fillId="43" borderId="8" xfId="0" applyNumberFormat="1" applyFont="1" applyFill="1" applyBorder="1" applyAlignment="1">
      <alignment horizontal="center"/>
    </xf>
    <xf numFmtId="167" fontId="62" fillId="43" borderId="9" xfId="0" applyNumberFormat="1" applyFont="1" applyFill="1" applyBorder="1" applyAlignment="1">
      <alignment horizontal="center"/>
    </xf>
    <xf numFmtId="167" fontId="62" fillId="45" borderId="7" xfId="0" applyNumberFormat="1" applyFont="1" applyFill="1" applyBorder="1" applyAlignment="1">
      <alignment horizontal="center"/>
    </xf>
    <xf numFmtId="167" fontId="62" fillId="45" borderId="8" xfId="0" applyNumberFormat="1" applyFont="1" applyFill="1" applyBorder="1" applyAlignment="1">
      <alignment horizontal="center"/>
    </xf>
    <xf numFmtId="167" fontId="62" fillId="45" borderId="9" xfId="0" applyNumberFormat="1" applyFont="1" applyFill="1" applyBorder="1" applyAlignment="1">
      <alignment horizontal="center"/>
    </xf>
    <xf numFmtId="167" fontId="62" fillId="46" borderId="7" xfId="0" applyNumberFormat="1" applyFont="1" applyFill="1" applyBorder="1" applyAlignment="1">
      <alignment horizontal="center"/>
    </xf>
    <xf numFmtId="167" fontId="62" fillId="46" borderId="8" xfId="0" applyNumberFormat="1" applyFont="1" applyFill="1" applyBorder="1" applyAlignment="1">
      <alignment horizontal="center"/>
    </xf>
    <xf numFmtId="167" fontId="62" fillId="46" borderId="9" xfId="0" applyNumberFormat="1" applyFont="1" applyFill="1" applyBorder="1" applyAlignment="1">
      <alignment horizontal="center"/>
    </xf>
    <xf numFmtId="0" fontId="0" fillId="44" borderId="1" xfId="0" applyFill="1" applyBorder="1" applyAlignment="1">
      <alignment horizontal="center"/>
    </xf>
    <xf numFmtId="0" fontId="3" fillId="2" borderId="15" xfId="6" applyFont="1" applyFill="1" applyBorder="1" applyAlignment="1" applyProtection="1">
      <alignment horizontal="center" vertical="center" wrapText="1"/>
      <protection hidden="1"/>
    </xf>
    <xf numFmtId="0" fontId="3" fillId="2" borderId="16" xfId="6" applyFont="1" applyFill="1" applyBorder="1" applyAlignment="1" applyProtection="1">
      <alignment horizontal="center" vertical="center" wrapText="1"/>
      <protection hidden="1"/>
    </xf>
    <xf numFmtId="0" fontId="3" fillId="2" borderId="0" xfId="6" applyFont="1" applyFill="1" applyAlignment="1" applyProtection="1">
      <alignment horizontal="center" vertical="center" wrapText="1"/>
      <protection hidden="1"/>
    </xf>
    <xf numFmtId="0" fontId="4" fillId="0" borderId="7" xfId="7" applyFont="1" applyBorder="1" applyAlignment="1" applyProtection="1">
      <alignment horizontal="center" vertical="center"/>
      <protection hidden="1"/>
    </xf>
    <xf numFmtId="0" fontId="4" fillId="0" borderId="8" xfId="7" applyFont="1" applyBorder="1" applyAlignment="1" applyProtection="1">
      <alignment horizontal="center" vertical="center"/>
      <protection hidden="1"/>
    </xf>
    <xf numFmtId="0" fontId="4" fillId="7" borderId="7" xfId="7" applyFont="1" applyFill="1" applyBorder="1" applyAlignment="1" applyProtection="1">
      <alignment horizontal="center" vertical="center"/>
      <protection hidden="1"/>
    </xf>
    <xf numFmtId="0" fontId="4" fillId="7" borderId="9" xfId="7" applyFont="1" applyFill="1" applyBorder="1" applyAlignment="1" applyProtection="1">
      <alignment horizontal="center" vertical="center"/>
      <protection hidden="1"/>
    </xf>
    <xf numFmtId="0" fontId="29" fillId="4" borderId="7" xfId="0" applyFont="1" applyFill="1" applyBorder="1" applyAlignment="1" applyProtection="1">
      <alignment horizontal="left" vertical="center" wrapText="1"/>
      <protection hidden="1"/>
    </xf>
    <xf numFmtId="0" fontId="29" fillId="4" borderId="8" xfId="0" applyFont="1" applyFill="1" applyBorder="1" applyAlignment="1" applyProtection="1">
      <alignment horizontal="left" vertical="center" wrapText="1"/>
      <protection hidden="1"/>
    </xf>
    <xf numFmtId="0" fontId="29" fillId="4" borderId="9" xfId="0" applyFont="1" applyFill="1" applyBorder="1" applyAlignment="1" applyProtection="1">
      <alignment horizontal="left" vertical="center" wrapText="1"/>
      <protection hidden="1"/>
    </xf>
    <xf numFmtId="0" fontId="28" fillId="4" borderId="7" xfId="0" applyFont="1" applyFill="1" applyBorder="1" applyAlignment="1" applyProtection="1">
      <alignment horizontal="left" vertical="center" wrapText="1"/>
      <protection hidden="1"/>
    </xf>
    <xf numFmtId="0" fontId="28" fillId="4" borderId="8" xfId="0" applyFont="1" applyFill="1" applyBorder="1" applyAlignment="1" applyProtection="1">
      <alignment horizontal="left" vertical="center" wrapText="1"/>
      <protection hidden="1"/>
    </xf>
    <xf numFmtId="0" fontId="28" fillId="4" borderId="9" xfId="0" applyFont="1" applyFill="1" applyBorder="1" applyAlignment="1" applyProtection="1">
      <alignment horizontal="left" vertical="center" wrapText="1"/>
      <protection hidden="1"/>
    </xf>
    <xf numFmtId="0" fontId="22" fillId="0" borderId="7" xfId="6" applyFont="1" applyBorder="1" applyAlignment="1" applyProtection="1">
      <alignment horizontal="center" vertical="center" wrapText="1"/>
      <protection hidden="1"/>
    </xf>
    <xf numFmtId="0" fontId="23" fillId="0" borderId="8" xfId="6" applyFont="1" applyBorder="1" applyAlignment="1" applyProtection="1">
      <alignment horizontal="center" vertical="center" wrapText="1"/>
      <protection hidden="1"/>
    </xf>
    <xf numFmtId="0" fontId="23" fillId="0" borderId="9" xfId="6" applyFont="1" applyBorder="1" applyAlignment="1" applyProtection="1">
      <alignment horizontal="center" vertical="center" wrapText="1"/>
      <protection hidden="1"/>
    </xf>
    <xf numFmtId="0" fontId="24" fillId="0" borderId="7" xfId="7" applyFont="1" applyBorder="1" applyAlignment="1" applyProtection="1">
      <alignment horizontal="center" vertical="center"/>
      <protection hidden="1"/>
    </xf>
    <xf numFmtId="0" fontId="24" fillId="0" borderId="8" xfId="7" applyFont="1" applyBorder="1" applyAlignment="1" applyProtection="1">
      <alignment horizontal="center" vertical="center"/>
      <protection hidden="1"/>
    </xf>
    <xf numFmtId="0" fontId="24" fillId="0" borderId="9" xfId="7" applyFont="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0" fontId="24" fillId="0" borderId="8"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3" fillId="7" borderId="7" xfId="7" applyFont="1" applyFill="1" applyBorder="1" applyAlignment="1" applyProtection="1">
      <alignment horizontal="center" vertical="center"/>
      <protection hidden="1"/>
    </xf>
    <xf numFmtId="0" fontId="3" fillId="7" borderId="9" xfId="7" applyFont="1" applyFill="1" applyBorder="1" applyAlignment="1" applyProtection="1">
      <alignment horizontal="center" vertical="center"/>
      <protection hidden="1"/>
    </xf>
    <xf numFmtId="0" fontId="27" fillId="4" borderId="7" xfId="0" applyFont="1" applyFill="1" applyBorder="1" applyAlignment="1" applyProtection="1">
      <alignment horizontal="left" vertical="center" wrapText="1"/>
      <protection hidden="1"/>
    </xf>
    <xf numFmtId="0" fontId="27" fillId="4" borderId="8" xfId="0" applyFont="1" applyFill="1" applyBorder="1" applyAlignment="1" applyProtection="1">
      <alignment horizontal="left" vertical="center" wrapText="1"/>
      <protection hidden="1"/>
    </xf>
    <xf numFmtId="0" fontId="27" fillId="4" borderId="9" xfId="0" applyFont="1" applyFill="1" applyBorder="1" applyAlignment="1" applyProtection="1">
      <alignment horizontal="left" vertical="center" wrapText="1"/>
      <protection hidden="1"/>
    </xf>
    <xf numFmtId="0" fontId="13" fillId="6" borderId="87" xfId="7" applyFont="1" applyFill="1" applyBorder="1" applyAlignment="1" applyProtection="1">
      <alignment horizontal="center" vertical="center"/>
      <protection hidden="1"/>
    </xf>
    <xf numFmtId="0" fontId="13" fillId="6" borderId="90" xfId="7" applyFont="1" applyFill="1" applyBorder="1" applyAlignment="1" applyProtection="1">
      <alignment horizontal="center" vertical="center"/>
      <protection hidden="1"/>
    </xf>
    <xf numFmtId="0" fontId="13" fillId="6" borderId="88" xfId="7" applyFont="1" applyFill="1" applyBorder="1" applyAlignment="1" applyProtection="1">
      <alignment horizontal="center" vertical="center"/>
      <protection hidden="1"/>
    </xf>
    <xf numFmtId="0" fontId="13" fillId="6" borderId="1" xfId="7" applyFont="1" applyFill="1" applyBorder="1" applyAlignment="1" applyProtection="1">
      <alignment horizontal="center" vertical="center"/>
      <protection hidden="1"/>
    </xf>
    <xf numFmtId="0" fontId="13" fillId="6" borderId="88" xfId="7" applyFont="1" applyFill="1" applyBorder="1" applyAlignment="1" applyProtection="1">
      <alignment horizontal="center" vertical="center" wrapText="1"/>
      <protection hidden="1"/>
    </xf>
    <xf numFmtId="0" fontId="13" fillId="6" borderId="1" xfId="7" applyFont="1" applyFill="1" applyBorder="1" applyAlignment="1" applyProtection="1">
      <alignment horizontal="center" vertical="center" wrapText="1"/>
      <protection hidden="1"/>
    </xf>
    <xf numFmtId="0" fontId="13" fillId="6" borderId="89" xfId="7" applyFont="1" applyFill="1" applyBorder="1" applyAlignment="1" applyProtection="1">
      <alignment horizontal="center" vertical="center" wrapText="1"/>
      <protection hidden="1"/>
    </xf>
    <xf numFmtId="0" fontId="16" fillId="6" borderId="52" xfId="7" applyFont="1" applyFill="1" applyBorder="1" applyAlignment="1" applyProtection="1">
      <alignment horizontal="center" vertical="center" wrapText="1"/>
      <protection hidden="1"/>
    </xf>
    <xf numFmtId="0" fontId="16" fillId="6" borderId="53" xfId="7" applyFont="1" applyFill="1" applyBorder="1" applyAlignment="1" applyProtection="1">
      <alignment horizontal="center" vertical="center" wrapText="1"/>
      <protection hidden="1"/>
    </xf>
    <xf numFmtId="0" fontId="16" fillId="6" borderId="51" xfId="7" applyFont="1" applyFill="1" applyBorder="1" applyAlignment="1" applyProtection="1">
      <alignment horizontal="center" vertical="center" wrapText="1"/>
      <protection hidden="1"/>
    </xf>
    <xf numFmtId="0" fontId="14" fillId="6" borderId="19" xfId="7" applyFont="1" applyFill="1" applyBorder="1" applyAlignment="1" applyProtection="1">
      <alignment horizontal="center" vertical="center"/>
      <protection hidden="1"/>
    </xf>
    <xf numFmtId="0" fontId="14" fillId="6" borderId="18" xfId="7" applyFont="1" applyFill="1" applyBorder="1" applyAlignment="1" applyProtection="1">
      <alignment horizontal="center" vertical="center"/>
      <protection hidden="1"/>
    </xf>
    <xf numFmtId="0" fontId="28" fillId="4" borderId="20" xfId="7" applyFont="1" applyFill="1" applyBorder="1" applyAlignment="1" applyProtection="1">
      <alignment horizontal="center" vertical="center" wrapText="1"/>
      <protection hidden="1"/>
    </xf>
    <xf numFmtId="0" fontId="28" fillId="4" borderId="0" xfId="7" applyFont="1" applyFill="1" applyAlignment="1" applyProtection="1">
      <alignment horizontal="center" vertical="center"/>
      <protection hidden="1"/>
    </xf>
    <xf numFmtId="0" fontId="28" fillId="4" borderId="21" xfId="7" applyFont="1" applyFill="1" applyBorder="1" applyAlignment="1" applyProtection="1">
      <alignment horizontal="center" vertical="center"/>
      <protection hidden="1"/>
    </xf>
    <xf numFmtId="0" fontId="28" fillId="4" borderId="20" xfId="7" applyFont="1" applyFill="1" applyBorder="1" applyAlignment="1" applyProtection="1">
      <alignment horizontal="center" vertical="center"/>
      <protection hidden="1"/>
    </xf>
    <xf numFmtId="0" fontId="28" fillId="4" borderId="15" xfId="7" applyFont="1" applyFill="1" applyBorder="1" applyAlignment="1" applyProtection="1">
      <alignment horizontal="center" vertical="center"/>
      <protection hidden="1"/>
    </xf>
    <xf numFmtId="0" fontId="28" fillId="4" borderId="16" xfId="7" applyFont="1" applyFill="1" applyBorder="1" applyAlignment="1" applyProtection="1">
      <alignment horizontal="center" vertical="center"/>
      <protection hidden="1"/>
    </xf>
    <xf numFmtId="0" fontId="28" fillId="4" borderId="17" xfId="7" applyFont="1" applyFill="1" applyBorder="1" applyAlignment="1" applyProtection="1">
      <alignment horizontal="center" vertical="center"/>
      <protection hidden="1"/>
    </xf>
    <xf numFmtId="0" fontId="14" fillId="6" borderId="20" xfId="7" applyFont="1" applyFill="1" applyBorder="1" applyAlignment="1" applyProtection="1">
      <alignment horizontal="center" vertical="center" wrapText="1"/>
      <protection hidden="1"/>
    </xf>
    <xf numFmtId="0" fontId="14" fillId="6" borderId="0" xfId="7" applyFont="1" applyFill="1" applyAlignment="1" applyProtection="1">
      <alignment horizontal="center" vertical="center" wrapText="1"/>
      <protection hidden="1"/>
    </xf>
    <xf numFmtId="0" fontId="14" fillId="6" borderId="15" xfId="7" applyFont="1" applyFill="1" applyBorder="1" applyAlignment="1" applyProtection="1">
      <alignment horizontal="center" vertical="center" wrapText="1"/>
      <protection hidden="1"/>
    </xf>
    <xf numFmtId="0" fontId="14" fillId="6" borderId="16" xfId="7" applyFont="1" applyFill="1" applyBorder="1" applyAlignment="1" applyProtection="1">
      <alignment horizontal="center" vertical="center" wrapText="1"/>
      <protection hidden="1"/>
    </xf>
    <xf numFmtId="0" fontId="29" fillId="4" borderId="61" xfId="7" applyFont="1" applyFill="1" applyBorder="1" applyAlignment="1" applyProtection="1">
      <alignment horizontal="center" vertical="center"/>
      <protection hidden="1"/>
    </xf>
    <xf numFmtId="0" fontId="29" fillId="4" borderId="0" xfId="7" applyFont="1" applyFill="1" applyAlignment="1" applyProtection="1">
      <alignment horizontal="center" vertical="center"/>
      <protection hidden="1"/>
    </xf>
    <xf numFmtId="0" fontId="29" fillId="4" borderId="62" xfId="7" applyFont="1" applyFill="1" applyBorder="1" applyAlignment="1" applyProtection="1">
      <alignment horizontal="center" vertical="center"/>
      <protection hidden="1"/>
    </xf>
    <xf numFmtId="0" fontId="29" fillId="4" borderId="63" xfId="7" applyFont="1" applyFill="1" applyBorder="1" applyAlignment="1" applyProtection="1">
      <alignment horizontal="center" vertical="center"/>
      <protection hidden="1"/>
    </xf>
    <xf numFmtId="0" fontId="29" fillId="4" borderId="37" xfId="7" applyFont="1" applyFill="1" applyBorder="1" applyAlignment="1" applyProtection="1">
      <alignment horizontal="center" vertical="center"/>
      <protection hidden="1"/>
    </xf>
    <xf numFmtId="0" fontId="29" fillId="4" borderId="64" xfId="7" applyFont="1" applyFill="1" applyBorder="1" applyAlignment="1" applyProtection="1">
      <alignment horizontal="center" vertical="center"/>
      <protection hidden="1"/>
    </xf>
    <xf numFmtId="0" fontId="14" fillId="6" borderId="61" xfId="7" applyFont="1" applyFill="1" applyBorder="1" applyAlignment="1" applyProtection="1">
      <alignment horizontal="center" vertical="center" wrapText="1"/>
      <protection hidden="1"/>
    </xf>
    <xf numFmtId="0" fontId="14" fillId="6" borderId="21" xfId="7" applyFont="1" applyFill="1" applyBorder="1" applyAlignment="1" applyProtection="1">
      <alignment horizontal="center" vertical="center" wrapText="1"/>
      <protection hidden="1"/>
    </xf>
    <xf numFmtId="0" fontId="14" fillId="6" borderId="67" xfId="7" applyFont="1" applyFill="1" applyBorder="1" applyAlignment="1" applyProtection="1">
      <alignment horizontal="center" vertical="center" wrapText="1"/>
      <protection hidden="1"/>
    </xf>
    <xf numFmtId="0" fontId="14" fillId="6" borderId="17" xfId="7" applyFont="1" applyFill="1" applyBorder="1" applyAlignment="1" applyProtection="1">
      <alignment horizontal="center" vertical="center" wrapText="1"/>
      <protection hidden="1"/>
    </xf>
    <xf numFmtId="0" fontId="13" fillId="5" borderId="54" xfId="7" applyFont="1" applyFill="1" applyBorder="1" applyAlignment="1" applyProtection="1">
      <alignment horizontal="center" vertical="center" wrapText="1"/>
      <protection hidden="1"/>
    </xf>
    <xf numFmtId="0" fontId="13" fillId="5" borderId="55" xfId="7" applyFont="1" applyFill="1" applyBorder="1" applyAlignment="1" applyProtection="1">
      <alignment horizontal="center" vertical="center" wrapText="1"/>
      <protection hidden="1"/>
    </xf>
    <xf numFmtId="0" fontId="13" fillId="13" borderId="24" xfId="7" applyFont="1" applyFill="1" applyBorder="1" applyAlignment="1" applyProtection="1">
      <alignment horizontal="center" vertical="center" wrapText="1"/>
      <protection hidden="1"/>
    </xf>
    <xf numFmtId="0" fontId="13" fillId="13" borderId="25" xfId="7" applyFont="1" applyFill="1" applyBorder="1" applyAlignment="1" applyProtection="1">
      <alignment horizontal="center" vertical="center" wrapText="1"/>
      <protection hidden="1"/>
    </xf>
    <xf numFmtId="0" fontId="13" fillId="13" borderId="26" xfId="7" applyFont="1" applyFill="1" applyBorder="1" applyAlignment="1" applyProtection="1">
      <alignment horizontal="center" vertical="center" wrapText="1"/>
      <protection hidden="1"/>
    </xf>
    <xf numFmtId="0" fontId="13" fillId="6" borderId="107" xfId="7" applyFont="1" applyFill="1" applyBorder="1" applyAlignment="1" applyProtection="1">
      <alignment horizontal="center" vertical="center" wrapText="1"/>
      <protection hidden="1"/>
    </xf>
    <xf numFmtId="0" fontId="13" fillId="6" borderId="108" xfId="7" applyFont="1" applyFill="1" applyBorder="1" applyAlignment="1" applyProtection="1">
      <alignment horizontal="center" vertical="center" wrapText="1"/>
      <protection hidden="1"/>
    </xf>
    <xf numFmtId="0" fontId="13" fillId="6" borderId="91" xfId="7" applyFont="1" applyFill="1" applyBorder="1" applyAlignment="1" applyProtection="1">
      <alignment horizontal="center" vertical="center" wrapText="1"/>
      <protection hidden="1"/>
    </xf>
    <xf numFmtId="0" fontId="13" fillId="11" borderId="102" xfId="7" applyFont="1" applyFill="1" applyBorder="1" applyAlignment="1" applyProtection="1">
      <alignment horizontal="center" vertical="center" wrapText="1"/>
      <protection hidden="1"/>
    </xf>
    <xf numFmtId="0" fontId="13" fillId="11" borderId="25" xfId="7" applyFont="1" applyFill="1" applyBorder="1" applyAlignment="1" applyProtection="1">
      <alignment horizontal="center" vertical="center" wrapText="1"/>
      <protection hidden="1"/>
    </xf>
    <xf numFmtId="0" fontId="13" fillId="11" borderId="26" xfId="7" applyFont="1" applyFill="1" applyBorder="1" applyAlignment="1" applyProtection="1">
      <alignment horizontal="center" vertical="center" wrapText="1"/>
      <protection hidden="1"/>
    </xf>
    <xf numFmtId="0" fontId="20" fillId="8" borderId="8" xfId="2" applyFont="1" applyFill="1" applyBorder="1" applyAlignment="1" applyProtection="1">
      <alignment horizontal="center" vertical="center" wrapText="1" readingOrder="1"/>
      <protection hidden="1"/>
    </xf>
    <xf numFmtId="0" fontId="20" fillId="8" borderId="9" xfId="2" applyFont="1" applyFill="1" applyBorder="1" applyAlignment="1" applyProtection="1">
      <alignment horizontal="center" vertical="center" wrapText="1" readingOrder="1"/>
      <protection hidden="1"/>
    </xf>
    <xf numFmtId="0" fontId="10" fillId="4" borderId="7" xfId="2" applyFont="1" applyFill="1" applyBorder="1" applyAlignment="1" applyProtection="1">
      <alignment horizontal="center" vertical="center" wrapText="1" readingOrder="1"/>
      <protection hidden="1"/>
    </xf>
    <xf numFmtId="0" fontId="10" fillId="4" borderId="17" xfId="2" applyFont="1" applyFill="1" applyBorder="1" applyAlignment="1" applyProtection="1">
      <alignment horizontal="center" vertical="center" wrapText="1" readingOrder="1"/>
      <protection hidden="1"/>
    </xf>
    <xf numFmtId="0" fontId="10" fillId="4" borderId="9" xfId="2" applyFont="1" applyFill="1" applyBorder="1" applyAlignment="1" applyProtection="1">
      <alignment horizontal="center" vertical="center" wrapText="1" readingOrder="1"/>
      <protection hidden="1"/>
    </xf>
    <xf numFmtId="0" fontId="70" fillId="11" borderId="24" xfId="7" applyFont="1" applyFill="1" applyBorder="1" applyAlignment="1" applyProtection="1">
      <alignment horizontal="center" vertical="center" wrapText="1"/>
      <protection hidden="1"/>
    </xf>
    <xf numFmtId="0" fontId="70" fillId="11" borderId="25" xfId="7" applyFont="1" applyFill="1" applyBorder="1" applyAlignment="1" applyProtection="1">
      <alignment horizontal="center" vertical="center" wrapText="1"/>
      <protection hidden="1"/>
    </xf>
    <xf numFmtId="0" fontId="70" fillId="11" borderId="26" xfId="7" applyFont="1" applyFill="1" applyBorder="1" applyAlignment="1" applyProtection="1">
      <alignment horizontal="center" vertical="center" wrapText="1"/>
      <protection hidden="1"/>
    </xf>
    <xf numFmtId="0" fontId="13" fillId="11" borderId="24" xfId="7" applyFont="1" applyFill="1" applyBorder="1" applyAlignment="1" applyProtection="1">
      <alignment horizontal="center" vertical="center" wrapText="1"/>
      <protection hidden="1"/>
    </xf>
    <xf numFmtId="0" fontId="13" fillId="7" borderId="24" xfId="7" applyFont="1" applyFill="1" applyBorder="1" applyAlignment="1" applyProtection="1">
      <alignment horizontal="center" vertical="center" wrapText="1"/>
      <protection hidden="1"/>
    </xf>
    <xf numFmtId="0" fontId="13" fillId="7" borderId="25" xfId="7" applyFont="1" applyFill="1" applyBorder="1" applyAlignment="1" applyProtection="1">
      <alignment horizontal="center" vertical="center" wrapText="1"/>
      <protection hidden="1"/>
    </xf>
    <xf numFmtId="0" fontId="13" fillId="7" borderId="26" xfId="7" applyFont="1" applyFill="1" applyBorder="1" applyAlignment="1" applyProtection="1">
      <alignment horizontal="center" vertical="center" wrapText="1"/>
      <protection hidden="1"/>
    </xf>
    <xf numFmtId="0" fontId="13" fillId="10" borderId="24" xfId="7" applyFont="1" applyFill="1" applyBorder="1" applyAlignment="1" applyProtection="1">
      <alignment horizontal="center" vertical="center" wrapText="1"/>
      <protection hidden="1"/>
    </xf>
    <xf numFmtId="0" fontId="13" fillId="10" borderId="25" xfId="7" applyFont="1" applyFill="1" applyBorder="1" applyAlignment="1" applyProtection="1">
      <alignment horizontal="center" vertical="center" wrapText="1"/>
      <protection hidden="1"/>
    </xf>
    <xf numFmtId="0" fontId="13" fillId="10" borderId="26" xfId="7" applyFont="1" applyFill="1" applyBorder="1" applyAlignment="1" applyProtection="1">
      <alignment horizontal="center" vertical="center" wrapText="1"/>
      <protection hidden="1"/>
    </xf>
    <xf numFmtId="0" fontId="13" fillId="13" borderId="46" xfId="7" applyFont="1" applyFill="1" applyBorder="1" applyAlignment="1" applyProtection="1">
      <alignment horizontal="center" vertical="center" wrapText="1"/>
      <protection hidden="1"/>
    </xf>
    <xf numFmtId="0" fontId="13" fillId="13" borderId="38" xfId="7" applyFont="1" applyFill="1" applyBorder="1" applyAlignment="1" applyProtection="1">
      <alignment horizontal="center" vertical="center" wrapText="1"/>
      <protection hidden="1"/>
    </xf>
    <xf numFmtId="0" fontId="13" fillId="13" borderId="47" xfId="7" applyFont="1" applyFill="1" applyBorder="1" applyAlignment="1" applyProtection="1">
      <alignment horizontal="center" vertical="center" wrapText="1"/>
      <protection hidden="1"/>
    </xf>
    <xf numFmtId="0" fontId="8" fillId="18" borderId="56" xfId="0" applyFont="1" applyFill="1" applyBorder="1" applyAlignment="1" applyProtection="1">
      <alignment horizontal="center" vertical="center"/>
      <protection hidden="1"/>
    </xf>
    <xf numFmtId="0" fontId="8" fillId="18" borderId="57" xfId="0" applyFont="1" applyFill="1" applyBorder="1" applyAlignment="1" applyProtection="1">
      <alignment horizontal="center" vertical="center"/>
      <protection hidden="1"/>
    </xf>
    <xf numFmtId="0" fontId="13" fillId="11" borderId="69" xfId="7" applyFont="1" applyFill="1" applyBorder="1" applyAlignment="1" applyProtection="1">
      <alignment horizontal="center" vertical="center" wrapText="1"/>
      <protection hidden="1"/>
    </xf>
    <xf numFmtId="0" fontId="13" fillId="11" borderId="70" xfId="7" applyFont="1" applyFill="1" applyBorder="1" applyAlignment="1" applyProtection="1">
      <alignment horizontal="center" vertical="center" wrapText="1"/>
      <protection hidden="1"/>
    </xf>
    <xf numFmtId="0" fontId="13" fillId="11" borderId="71" xfId="7" applyFont="1" applyFill="1" applyBorder="1" applyAlignment="1" applyProtection="1">
      <alignment horizontal="center" vertical="center" wrapText="1"/>
      <protection hidden="1"/>
    </xf>
    <xf numFmtId="0" fontId="13" fillId="11" borderId="72" xfId="7" applyFont="1" applyFill="1" applyBorder="1" applyAlignment="1" applyProtection="1">
      <alignment horizontal="center" vertical="center" wrapText="1"/>
      <protection hidden="1"/>
    </xf>
    <xf numFmtId="0" fontId="13" fillId="11" borderId="73" xfId="7" applyFont="1" applyFill="1" applyBorder="1" applyAlignment="1" applyProtection="1">
      <alignment horizontal="center" vertical="center" wrapText="1"/>
      <protection hidden="1"/>
    </xf>
    <xf numFmtId="0" fontId="13" fillId="5" borderId="84" xfId="7" applyFont="1" applyFill="1" applyBorder="1" applyAlignment="1" applyProtection="1">
      <alignment horizontal="center" vertical="center" wrapText="1"/>
      <protection hidden="1"/>
    </xf>
    <xf numFmtId="0" fontId="13" fillId="5" borderId="86" xfId="7" applyFont="1" applyFill="1" applyBorder="1" applyAlignment="1" applyProtection="1">
      <alignment horizontal="center" vertical="center" wrapText="1"/>
      <protection hidden="1"/>
    </xf>
    <xf numFmtId="0" fontId="13" fillId="5" borderId="85" xfId="7" applyFont="1" applyFill="1" applyBorder="1" applyAlignment="1" applyProtection="1">
      <alignment horizontal="center" vertical="center" wrapText="1"/>
      <protection hidden="1"/>
    </xf>
    <xf numFmtId="0" fontId="13" fillId="5" borderId="78" xfId="7" applyFont="1" applyFill="1" applyBorder="1" applyAlignment="1" applyProtection="1">
      <alignment horizontal="center" vertical="center" wrapText="1"/>
      <protection hidden="1"/>
    </xf>
    <xf numFmtId="0" fontId="13" fillId="6" borderId="109" xfId="7" applyFont="1" applyFill="1" applyBorder="1" applyAlignment="1" applyProtection="1">
      <alignment horizontal="center" vertical="center" wrapText="1"/>
      <protection hidden="1"/>
    </xf>
    <xf numFmtId="0" fontId="13" fillId="6" borderId="111" xfId="7" applyFont="1" applyFill="1" applyBorder="1" applyAlignment="1" applyProtection="1">
      <alignment horizontal="center" vertical="center" wrapText="1"/>
      <protection hidden="1"/>
    </xf>
    <xf numFmtId="0" fontId="13" fillId="6" borderId="110" xfId="7" applyFont="1" applyFill="1" applyBorder="1" applyAlignment="1" applyProtection="1">
      <alignment horizontal="center" vertical="center" wrapText="1"/>
      <protection hidden="1"/>
    </xf>
    <xf numFmtId="0" fontId="13" fillId="6" borderId="112" xfId="7" applyFont="1" applyFill="1" applyBorder="1" applyAlignment="1" applyProtection="1">
      <alignment horizontal="center" vertical="center" wrapText="1"/>
      <protection hidden="1"/>
    </xf>
    <xf numFmtId="0" fontId="0" fillId="8" borderId="63" xfId="0" applyFill="1" applyBorder="1" applyAlignment="1">
      <alignment horizontal="center"/>
    </xf>
    <xf numFmtId="0" fontId="0" fillId="8" borderId="37" xfId="0" applyFill="1" applyBorder="1" applyAlignment="1">
      <alignment horizontal="center"/>
    </xf>
    <xf numFmtId="0" fontId="0" fillId="8" borderId="64" xfId="0" applyFill="1" applyBorder="1" applyAlignment="1">
      <alignment horizontal="center"/>
    </xf>
    <xf numFmtId="0" fontId="16" fillId="6" borderId="59" xfId="7" applyFont="1" applyFill="1" applyBorder="1" applyAlignment="1" applyProtection="1">
      <alignment horizontal="center" vertical="center" wrapText="1"/>
      <protection hidden="1"/>
    </xf>
    <xf numFmtId="0" fontId="16" fillId="6" borderId="36" xfId="7" applyFont="1" applyFill="1" applyBorder="1" applyAlignment="1" applyProtection="1">
      <alignment horizontal="center" vertical="center" wrapText="1"/>
      <protection hidden="1"/>
    </xf>
    <xf numFmtId="0" fontId="16" fillId="6" borderId="60" xfId="7" applyFont="1" applyFill="1" applyBorder="1" applyAlignment="1" applyProtection="1">
      <alignment horizontal="center" vertical="center" wrapText="1"/>
      <protection hidden="1"/>
    </xf>
    <xf numFmtId="0" fontId="13" fillId="15" borderId="24" xfId="7" applyFont="1" applyFill="1" applyBorder="1" applyAlignment="1" applyProtection="1">
      <alignment horizontal="center" vertical="center" wrapText="1"/>
      <protection hidden="1"/>
    </xf>
    <xf numFmtId="0" fontId="13" fillId="15" borderId="25" xfId="7" applyFont="1" applyFill="1" applyBorder="1" applyAlignment="1" applyProtection="1">
      <alignment horizontal="center" vertical="center" wrapText="1"/>
      <protection hidden="1"/>
    </xf>
    <xf numFmtId="0" fontId="13" fillId="15" borderId="26" xfId="7" applyFont="1" applyFill="1" applyBorder="1" applyAlignment="1" applyProtection="1">
      <alignment horizontal="center" vertical="center" wrapText="1"/>
      <protection hidden="1"/>
    </xf>
    <xf numFmtId="0" fontId="13" fillId="5" borderId="59" xfId="7" applyFont="1" applyFill="1" applyBorder="1" applyAlignment="1" applyProtection="1">
      <alignment horizontal="center" vertical="center" wrapText="1"/>
      <protection hidden="1"/>
    </xf>
    <xf numFmtId="0" fontId="13" fillId="5" borderId="105" xfId="7" applyFont="1" applyFill="1" applyBorder="1" applyAlignment="1" applyProtection="1">
      <alignment horizontal="center" vertical="center" wrapText="1"/>
      <protection hidden="1"/>
    </xf>
    <xf numFmtId="0" fontId="13" fillId="5" borderId="34" xfId="7" applyFont="1" applyFill="1" applyBorder="1" applyAlignment="1" applyProtection="1">
      <alignment horizontal="center" vertical="center" wrapText="1"/>
      <protection hidden="1"/>
    </xf>
    <xf numFmtId="0" fontId="13" fillId="5" borderId="46" xfId="7" applyFont="1" applyFill="1" applyBorder="1" applyAlignment="1" applyProtection="1">
      <alignment horizontal="center" vertical="center" wrapText="1"/>
      <protection hidden="1"/>
    </xf>
    <xf numFmtId="0" fontId="13" fillId="5" borderId="65" xfId="7" applyFont="1" applyFill="1" applyBorder="1" applyAlignment="1" applyProtection="1">
      <alignment horizontal="center" vertical="center" wrapText="1"/>
      <protection hidden="1"/>
    </xf>
    <xf numFmtId="0" fontId="13" fillId="5" borderId="66" xfId="7" applyFont="1" applyFill="1" applyBorder="1" applyAlignment="1" applyProtection="1">
      <alignment horizontal="center" vertical="center" wrapText="1"/>
      <protection hidden="1"/>
    </xf>
    <xf numFmtId="0" fontId="13" fillId="6" borderId="38" xfId="7" applyFont="1" applyFill="1" applyBorder="1" applyAlignment="1" applyProtection="1">
      <alignment horizontal="center" vertical="center" wrapText="1"/>
      <protection hidden="1"/>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2" fillId="0" borderId="33" xfId="0" applyFont="1" applyBorder="1" applyAlignment="1">
      <alignment horizontal="left" vertical="center"/>
    </xf>
    <xf numFmtId="0" fontId="2" fillId="0" borderId="31" xfId="0" applyFont="1" applyBorder="1" applyAlignment="1" applyProtection="1">
      <alignment horizontal="left" vertical="center"/>
      <protection hidden="1"/>
    </xf>
    <xf numFmtId="0" fontId="2" fillId="0" borderId="32" xfId="0" applyFont="1" applyBorder="1" applyAlignment="1" applyProtection="1">
      <alignment horizontal="left" vertical="center"/>
      <protection hidden="1"/>
    </xf>
    <xf numFmtId="0" fontId="2" fillId="0" borderId="33" xfId="0" applyFont="1" applyBorder="1" applyAlignment="1" applyProtection="1">
      <alignment horizontal="left" vertical="center"/>
      <protection hidden="1"/>
    </xf>
    <xf numFmtId="0" fontId="13" fillId="10" borderId="46" xfId="7" applyFont="1" applyFill="1" applyBorder="1" applyAlignment="1" applyProtection="1">
      <alignment horizontal="center" vertical="center" wrapText="1"/>
      <protection hidden="1"/>
    </xf>
    <xf numFmtId="0" fontId="13" fillId="10" borderId="38" xfId="7" applyFont="1" applyFill="1" applyBorder="1" applyAlignment="1" applyProtection="1">
      <alignment horizontal="center" vertical="center" wrapText="1"/>
      <protection hidden="1"/>
    </xf>
    <xf numFmtId="0" fontId="13" fillId="10" borderId="47" xfId="7" applyFont="1" applyFill="1" applyBorder="1" applyAlignment="1" applyProtection="1">
      <alignment horizontal="center" vertical="center" wrapText="1"/>
      <protection hidden="1"/>
    </xf>
    <xf numFmtId="0" fontId="13" fillId="5" borderId="35" xfId="7" applyFont="1" applyFill="1" applyBorder="1" applyAlignment="1" applyProtection="1">
      <alignment horizontal="center" vertical="center" wrapText="1"/>
      <protection hidden="1"/>
    </xf>
    <xf numFmtId="0" fontId="13" fillId="5" borderId="47" xfId="7" applyFont="1" applyFill="1" applyBorder="1" applyAlignment="1" applyProtection="1">
      <alignment horizontal="center" vertical="center" wrapText="1"/>
      <protection hidden="1"/>
    </xf>
    <xf numFmtId="0" fontId="13" fillId="15" borderId="46" xfId="7" applyFont="1" applyFill="1" applyBorder="1" applyAlignment="1" applyProtection="1">
      <alignment horizontal="center" vertical="center" wrapText="1"/>
      <protection hidden="1"/>
    </xf>
    <xf numFmtId="0" fontId="13" fillId="15" borderId="38" xfId="7" applyFont="1" applyFill="1" applyBorder="1" applyAlignment="1" applyProtection="1">
      <alignment horizontal="center" vertical="center" wrapText="1"/>
      <protection hidden="1"/>
    </xf>
    <xf numFmtId="0" fontId="13" fillId="15" borderId="47" xfId="7" applyFont="1" applyFill="1" applyBorder="1" applyAlignment="1" applyProtection="1">
      <alignment horizontal="center" vertical="center" wrapText="1"/>
      <protection hidden="1"/>
    </xf>
    <xf numFmtId="0" fontId="13" fillId="7" borderId="68" xfId="7" applyFont="1" applyFill="1" applyBorder="1" applyAlignment="1" applyProtection="1">
      <alignment horizontal="center" vertical="center" wrapText="1"/>
      <protection hidden="1"/>
    </xf>
    <xf numFmtId="0" fontId="13" fillId="7" borderId="38" xfId="7" applyFont="1" applyFill="1" applyBorder="1" applyAlignment="1" applyProtection="1">
      <alignment horizontal="center" vertical="center" wrapText="1"/>
      <protection hidden="1"/>
    </xf>
    <xf numFmtId="0" fontId="13" fillId="7" borderId="47" xfId="7" applyFont="1" applyFill="1" applyBorder="1" applyAlignment="1" applyProtection="1">
      <alignment horizontal="center" vertical="center" wrapText="1"/>
      <protection hidden="1"/>
    </xf>
    <xf numFmtId="0" fontId="13" fillId="7" borderId="46" xfId="7" applyFont="1" applyFill="1" applyBorder="1" applyAlignment="1" applyProtection="1">
      <alignment horizontal="center" vertical="center" wrapText="1"/>
      <protection hidden="1"/>
    </xf>
    <xf numFmtId="0" fontId="18" fillId="3" borderId="39" xfId="0" applyFont="1" applyFill="1" applyBorder="1" applyAlignment="1" applyProtection="1">
      <alignment horizontal="center" vertical="center"/>
      <protection hidden="1"/>
    </xf>
    <xf numFmtId="0" fontId="18" fillId="3" borderId="30" xfId="0" applyFont="1" applyFill="1" applyBorder="1" applyAlignment="1" applyProtection="1">
      <alignment horizontal="center" vertical="center"/>
      <protection hidden="1"/>
    </xf>
    <xf numFmtId="0" fontId="18" fillId="3" borderId="40"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center"/>
      <protection hidden="1"/>
    </xf>
    <xf numFmtId="0" fontId="18" fillId="3" borderId="49" xfId="0" applyFont="1" applyFill="1" applyBorder="1" applyAlignment="1" applyProtection="1">
      <alignment horizontal="center" vertical="center"/>
      <protection hidden="1"/>
    </xf>
    <xf numFmtId="0" fontId="18" fillId="3" borderId="50" xfId="0" applyFont="1" applyFill="1" applyBorder="1" applyAlignment="1" applyProtection="1">
      <alignment horizontal="center" vertical="center"/>
      <protection hidden="1"/>
    </xf>
    <xf numFmtId="0" fontId="18" fillId="16" borderId="39" xfId="0" applyFont="1" applyFill="1" applyBorder="1" applyAlignment="1" applyProtection="1">
      <alignment horizontal="center" vertical="center"/>
      <protection hidden="1"/>
    </xf>
    <xf numFmtId="0" fontId="18" fillId="16" borderId="30" xfId="0" applyFont="1" applyFill="1" applyBorder="1" applyAlignment="1" applyProtection="1">
      <alignment horizontal="center" vertical="center"/>
      <protection hidden="1"/>
    </xf>
    <xf numFmtId="0" fontId="18" fillId="16" borderId="40" xfId="0" applyFont="1" applyFill="1" applyBorder="1" applyAlignment="1" applyProtection="1">
      <alignment horizontal="center" vertical="center"/>
      <protection hidden="1"/>
    </xf>
    <xf numFmtId="0" fontId="18" fillId="16" borderId="48" xfId="0" applyFont="1" applyFill="1" applyBorder="1" applyAlignment="1" applyProtection="1">
      <alignment horizontal="center" vertical="center"/>
      <protection hidden="1"/>
    </xf>
    <xf numFmtId="0" fontId="18" fillId="16" borderId="49" xfId="0" applyFont="1" applyFill="1" applyBorder="1" applyAlignment="1" applyProtection="1">
      <alignment horizontal="center" vertical="center"/>
      <protection hidden="1"/>
    </xf>
    <xf numFmtId="0" fontId="18" fillId="16" borderId="50" xfId="0" applyFont="1" applyFill="1" applyBorder="1" applyAlignment="1" applyProtection="1">
      <alignment horizontal="center" vertical="center"/>
      <protection hidden="1"/>
    </xf>
    <xf numFmtId="9" fontId="2" fillId="19" borderId="74" xfId="3" applyFont="1" applyFill="1" applyBorder="1" applyAlignment="1" applyProtection="1">
      <alignment horizontal="center" vertical="center" wrapText="1"/>
      <protection hidden="1"/>
    </xf>
    <xf numFmtId="9" fontId="2" fillId="19" borderId="30" xfId="3" applyFont="1" applyFill="1" applyBorder="1" applyAlignment="1" applyProtection="1">
      <alignment horizontal="center" vertical="center" wrapText="1"/>
      <protection hidden="1"/>
    </xf>
    <xf numFmtId="9" fontId="2" fillId="19" borderId="40" xfId="3" applyFont="1" applyFill="1" applyBorder="1" applyAlignment="1" applyProtection="1">
      <alignment horizontal="center" vertical="center" wrapText="1"/>
      <protection hidden="1"/>
    </xf>
    <xf numFmtId="9" fontId="2" fillId="19" borderId="79" xfId="3" applyFont="1" applyFill="1" applyBorder="1" applyAlignment="1" applyProtection="1">
      <alignment horizontal="center" vertical="center" wrapText="1"/>
      <protection hidden="1"/>
    </xf>
    <xf numFmtId="9" fontId="2" fillId="19" borderId="80" xfId="3" applyFont="1" applyFill="1" applyBorder="1" applyAlignment="1" applyProtection="1">
      <alignment horizontal="center" vertical="center" wrapText="1"/>
      <protection hidden="1"/>
    </xf>
    <xf numFmtId="9" fontId="2" fillId="19" borderId="81" xfId="3" applyFont="1" applyFill="1" applyBorder="1" applyAlignment="1" applyProtection="1">
      <alignment horizontal="center" vertical="center" wrapText="1"/>
      <protection hidden="1"/>
    </xf>
    <xf numFmtId="9" fontId="2" fillId="0" borderId="39" xfId="3" applyFont="1" applyBorder="1" applyAlignment="1" applyProtection="1">
      <alignment horizontal="center"/>
      <protection hidden="1"/>
    </xf>
    <xf numFmtId="9" fontId="2" fillId="0" borderId="30" xfId="3" applyFont="1" applyBorder="1" applyAlignment="1" applyProtection="1">
      <alignment horizontal="center"/>
      <protection hidden="1"/>
    </xf>
    <xf numFmtId="9" fontId="2" fillId="0" borderId="40" xfId="3" applyFont="1" applyBorder="1" applyAlignment="1" applyProtection="1">
      <alignment horizontal="center"/>
      <protection hidden="1"/>
    </xf>
    <xf numFmtId="9" fontId="2" fillId="0" borderId="82" xfId="3" applyFont="1" applyBorder="1" applyAlignment="1" applyProtection="1">
      <alignment horizontal="center"/>
      <protection hidden="1"/>
    </xf>
    <xf numFmtId="9" fontId="2" fillId="0" borderId="80" xfId="3" applyFont="1" applyBorder="1" applyAlignment="1" applyProtection="1">
      <alignment horizontal="center"/>
      <protection hidden="1"/>
    </xf>
    <xf numFmtId="9" fontId="2" fillId="0" borderId="81" xfId="3" applyFont="1" applyBorder="1" applyAlignment="1" applyProtection="1">
      <alignment horizontal="center"/>
      <protection hidden="1"/>
    </xf>
    <xf numFmtId="9" fontId="2" fillId="0" borderId="46" xfId="3" applyFont="1" applyBorder="1" applyAlignment="1" applyProtection="1">
      <alignment horizontal="center"/>
      <protection hidden="1"/>
    </xf>
    <xf numFmtId="9" fontId="2" fillId="0" borderId="38" xfId="3" applyFont="1" applyBorder="1" applyAlignment="1" applyProtection="1">
      <alignment horizontal="center"/>
      <protection hidden="1"/>
    </xf>
    <xf numFmtId="9" fontId="2" fillId="0" borderId="78" xfId="3" applyFont="1" applyBorder="1" applyAlignment="1" applyProtection="1">
      <alignment horizontal="center"/>
      <protection hidden="1"/>
    </xf>
    <xf numFmtId="9" fontId="2" fillId="0" borderId="75" xfId="3" applyFont="1" applyBorder="1" applyAlignment="1" applyProtection="1">
      <alignment horizontal="center"/>
      <protection hidden="1"/>
    </xf>
    <xf numFmtId="9" fontId="2" fillId="0" borderId="83" xfId="3" applyFont="1" applyBorder="1" applyAlignment="1" applyProtection="1">
      <alignment horizontal="center"/>
      <protection hidden="1"/>
    </xf>
    <xf numFmtId="0" fontId="18" fillId="2" borderId="39" xfId="0" applyFont="1" applyFill="1" applyBorder="1" applyAlignment="1" applyProtection="1">
      <alignment horizontal="center" vertical="center"/>
      <protection hidden="1"/>
    </xf>
    <xf numFmtId="0" fontId="18" fillId="2" borderId="30" xfId="0" applyFont="1" applyFill="1" applyBorder="1" applyAlignment="1" applyProtection="1">
      <alignment horizontal="center" vertical="center"/>
      <protection hidden="1"/>
    </xf>
    <xf numFmtId="0" fontId="18" fillId="2" borderId="40" xfId="0" applyFont="1" applyFill="1" applyBorder="1" applyAlignment="1" applyProtection="1">
      <alignment horizontal="center" vertical="center"/>
      <protection hidden="1"/>
    </xf>
    <xf numFmtId="0" fontId="18" fillId="2" borderId="48" xfId="0" applyFont="1" applyFill="1" applyBorder="1" applyAlignment="1" applyProtection="1">
      <alignment horizontal="center" vertical="center"/>
      <protection hidden="1"/>
    </xf>
    <xf numFmtId="0" fontId="18" fillId="2" borderId="49" xfId="0" applyFont="1" applyFill="1" applyBorder="1" applyAlignment="1" applyProtection="1">
      <alignment horizontal="center" vertical="center"/>
      <protection hidden="1"/>
    </xf>
    <xf numFmtId="0" fontId="18" fillId="2" borderId="50" xfId="0" applyFont="1" applyFill="1" applyBorder="1" applyAlignment="1" applyProtection="1">
      <alignment horizontal="center" vertical="center"/>
      <protection hidden="1"/>
    </xf>
    <xf numFmtId="0" fontId="18" fillId="14" borderId="39" xfId="0" applyFont="1" applyFill="1" applyBorder="1" applyAlignment="1" applyProtection="1">
      <alignment horizontal="center" vertical="center"/>
      <protection hidden="1"/>
    </xf>
    <xf numFmtId="0" fontId="18" fillId="14" borderId="30" xfId="0" applyFont="1" applyFill="1" applyBorder="1" applyAlignment="1" applyProtection="1">
      <alignment horizontal="center" vertical="center"/>
      <protection hidden="1"/>
    </xf>
    <xf numFmtId="0" fontId="18" fillId="14" borderId="40" xfId="0" applyFont="1" applyFill="1" applyBorder="1" applyAlignment="1" applyProtection="1">
      <alignment horizontal="center" vertical="center"/>
      <protection hidden="1"/>
    </xf>
    <xf numFmtId="0" fontId="18" fillId="14" borderId="48" xfId="0" applyFont="1" applyFill="1" applyBorder="1" applyAlignment="1" applyProtection="1">
      <alignment horizontal="center" vertical="center"/>
      <protection hidden="1"/>
    </xf>
    <xf numFmtId="0" fontId="18" fillId="14" borderId="49" xfId="0" applyFont="1" applyFill="1" applyBorder="1" applyAlignment="1" applyProtection="1">
      <alignment horizontal="center" vertical="center"/>
      <protection hidden="1"/>
    </xf>
    <xf numFmtId="0" fontId="18" fillId="14" borderId="50" xfId="0" applyFont="1" applyFill="1" applyBorder="1" applyAlignment="1" applyProtection="1">
      <alignment horizontal="center" vertical="center"/>
      <protection hidden="1"/>
    </xf>
    <xf numFmtId="0" fontId="18" fillId="12" borderId="74" xfId="0" applyFont="1" applyFill="1" applyBorder="1" applyAlignment="1" applyProtection="1">
      <alignment horizontal="center" vertical="center"/>
      <protection hidden="1"/>
    </xf>
    <xf numFmtId="0" fontId="18" fillId="12" borderId="30" xfId="0" applyFont="1" applyFill="1" applyBorder="1" applyAlignment="1" applyProtection="1">
      <alignment horizontal="center" vertical="center"/>
      <protection hidden="1"/>
    </xf>
    <xf numFmtId="0" fontId="18" fillId="12" borderId="40" xfId="0" applyFont="1" applyFill="1" applyBorder="1" applyAlignment="1" applyProtection="1">
      <alignment horizontal="center" vertical="center"/>
      <protection hidden="1"/>
    </xf>
    <xf numFmtId="0" fontId="18" fillId="12" borderId="39" xfId="0" applyFont="1" applyFill="1" applyBorder="1" applyAlignment="1" applyProtection="1">
      <alignment horizontal="center" vertical="center"/>
      <protection hidden="1"/>
    </xf>
    <xf numFmtId="0" fontId="18" fillId="12" borderId="48" xfId="0" applyFont="1" applyFill="1" applyBorder="1" applyAlignment="1" applyProtection="1">
      <alignment horizontal="center" vertical="center"/>
      <protection hidden="1"/>
    </xf>
    <xf numFmtId="0" fontId="18" fillId="12" borderId="49" xfId="0" applyFont="1" applyFill="1" applyBorder="1" applyAlignment="1" applyProtection="1">
      <alignment horizontal="center" vertical="center"/>
      <protection hidden="1"/>
    </xf>
    <xf numFmtId="0" fontId="18" fillId="12" borderId="77" xfId="0" applyFont="1" applyFill="1" applyBorder="1" applyAlignment="1" applyProtection="1">
      <alignment horizontal="center" vertical="center"/>
      <protection hidden="1"/>
    </xf>
    <xf numFmtId="9" fontId="2" fillId="0" borderId="41" xfId="3" applyFont="1" applyBorder="1" applyAlignment="1" applyProtection="1">
      <alignment horizontal="center"/>
      <protection hidden="1"/>
    </xf>
    <xf numFmtId="9" fontId="2" fillId="0" borderId="42" xfId="3" applyFont="1" applyBorder="1" applyAlignment="1" applyProtection="1">
      <alignment horizontal="center"/>
      <protection hidden="1"/>
    </xf>
    <xf numFmtId="9" fontId="2" fillId="0" borderId="43" xfId="3" applyFont="1" applyBorder="1" applyAlignment="1" applyProtection="1">
      <alignment horizontal="center"/>
      <protection hidden="1"/>
    </xf>
    <xf numFmtId="9" fontId="2" fillId="0" borderId="47" xfId="3" applyFont="1" applyBorder="1" applyAlignment="1" applyProtection="1">
      <alignment horizontal="center"/>
      <protection hidden="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9" fontId="2" fillId="19" borderId="74" xfId="3" applyFont="1" applyFill="1" applyBorder="1" applyAlignment="1" applyProtection="1">
      <alignment horizontal="center"/>
      <protection hidden="1"/>
    </xf>
    <xf numFmtId="9" fontId="2" fillId="19" borderId="30" xfId="3" applyFont="1" applyFill="1" applyBorder="1" applyAlignment="1" applyProtection="1">
      <alignment horizontal="center"/>
      <protection hidden="1"/>
    </xf>
    <xf numFmtId="9" fontId="2" fillId="19" borderId="40" xfId="3" applyFont="1" applyFill="1" applyBorder="1" applyAlignment="1" applyProtection="1">
      <alignment horizontal="center"/>
      <protection hidden="1"/>
    </xf>
    <xf numFmtId="9" fontId="2" fillId="19" borderId="79" xfId="3" applyFont="1" applyFill="1" applyBorder="1" applyAlignment="1" applyProtection="1">
      <alignment horizontal="center"/>
      <protection hidden="1"/>
    </xf>
    <xf numFmtId="9" fontId="2" fillId="19" borderId="80" xfId="3" applyFont="1" applyFill="1" applyBorder="1" applyAlignment="1" applyProtection="1">
      <alignment horizontal="center"/>
      <protection hidden="1"/>
    </xf>
    <xf numFmtId="9" fontId="2" fillId="19" borderId="81" xfId="3" applyFont="1" applyFill="1" applyBorder="1" applyAlignment="1" applyProtection="1">
      <alignment horizontal="center"/>
      <protection hidden="1"/>
    </xf>
    <xf numFmtId="9" fontId="2" fillId="0" borderId="39" xfId="3" applyFont="1" applyBorder="1" applyAlignment="1" applyProtection="1">
      <alignment horizontal="center" vertical="center" wrapText="1"/>
      <protection hidden="1"/>
    </xf>
    <xf numFmtId="9" fontId="2" fillId="0" borderId="30" xfId="3" applyFont="1" applyBorder="1" applyAlignment="1" applyProtection="1">
      <alignment horizontal="center" vertical="center" wrapText="1"/>
      <protection hidden="1"/>
    </xf>
    <xf numFmtId="9" fontId="2" fillId="0" borderId="40" xfId="3" applyFont="1" applyBorder="1" applyAlignment="1" applyProtection="1">
      <alignment horizontal="center" vertical="center" wrapText="1"/>
      <protection hidden="1"/>
    </xf>
    <xf numFmtId="9" fontId="2" fillId="0" borderId="82" xfId="3" applyFont="1" applyBorder="1" applyAlignment="1" applyProtection="1">
      <alignment horizontal="center" vertical="center" wrapText="1"/>
      <protection hidden="1"/>
    </xf>
    <xf numFmtId="9" fontId="2" fillId="0" borderId="80" xfId="3" applyFont="1" applyBorder="1" applyAlignment="1" applyProtection="1">
      <alignment horizontal="center" vertical="center" wrapText="1"/>
      <protection hidden="1"/>
    </xf>
    <xf numFmtId="9" fontId="2" fillId="0" borderId="81" xfId="3" applyFont="1" applyBorder="1" applyAlignment="1" applyProtection="1">
      <alignment horizontal="center" vertical="center" wrapText="1"/>
      <protection hidden="1"/>
    </xf>
    <xf numFmtId="0" fontId="31" fillId="0" borderId="7" xfId="7" applyFont="1" applyBorder="1" applyAlignment="1" applyProtection="1">
      <alignment horizontal="center" vertical="center"/>
      <protection hidden="1"/>
    </xf>
    <xf numFmtId="0" fontId="31" fillId="0" borderId="8" xfId="7" applyFont="1" applyBorder="1" applyAlignment="1" applyProtection="1">
      <alignment horizontal="center" vertical="center"/>
      <protection hidden="1"/>
    </xf>
    <xf numFmtId="0" fontId="31" fillId="0" borderId="9" xfId="7"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31" fillId="0" borderId="8" xfId="0" applyFont="1" applyBorder="1" applyAlignment="1" applyProtection="1">
      <alignment horizontal="center" vertical="center"/>
      <protection hidden="1"/>
    </xf>
    <xf numFmtId="0" fontId="31" fillId="0" borderId="9" xfId="0" applyFont="1" applyBorder="1" applyAlignment="1" applyProtection="1">
      <alignment horizontal="center" vertical="center"/>
      <protection hidden="1"/>
    </xf>
    <xf numFmtId="164" fontId="2" fillId="16" borderId="39" xfId="3" applyNumberFormat="1" applyFont="1" applyFill="1" applyBorder="1" applyAlignment="1" applyProtection="1">
      <alignment horizontal="center"/>
      <protection hidden="1"/>
    </xf>
    <xf numFmtId="164" fontId="2" fillId="16" borderId="30" xfId="3" applyNumberFormat="1" applyFont="1" applyFill="1" applyBorder="1" applyAlignment="1" applyProtection="1">
      <alignment horizontal="center"/>
      <protection hidden="1"/>
    </xf>
    <xf numFmtId="164" fontId="2" fillId="16" borderId="40" xfId="3" applyNumberFormat="1" applyFont="1" applyFill="1" applyBorder="1" applyAlignment="1" applyProtection="1">
      <alignment horizontal="center"/>
      <protection hidden="1"/>
    </xf>
    <xf numFmtId="164" fontId="2" fillId="16" borderId="82" xfId="3" applyNumberFormat="1" applyFont="1" applyFill="1" applyBorder="1" applyAlignment="1" applyProtection="1">
      <alignment horizontal="center"/>
      <protection hidden="1"/>
    </xf>
    <xf numFmtId="164" fontId="2" fillId="16" borderId="80" xfId="3" applyNumberFormat="1" applyFont="1" applyFill="1" applyBorder="1" applyAlignment="1" applyProtection="1">
      <alignment horizontal="center"/>
      <protection hidden="1"/>
    </xf>
    <xf numFmtId="164" fontId="2" fillId="16" borderId="81" xfId="3" applyNumberFormat="1" applyFont="1" applyFill="1" applyBorder="1" applyAlignment="1" applyProtection="1">
      <alignment horizontal="center"/>
      <protection hidden="1"/>
    </xf>
    <xf numFmtId="0" fontId="13" fillId="6" borderId="119" xfId="7" applyFont="1" applyFill="1" applyBorder="1" applyAlignment="1" applyProtection="1">
      <alignment horizontal="center" vertical="center" wrapText="1"/>
      <protection hidden="1"/>
    </xf>
    <xf numFmtId="0" fontId="13" fillId="6" borderId="122" xfId="7" applyFont="1" applyFill="1" applyBorder="1" applyAlignment="1" applyProtection="1">
      <alignment horizontal="center" vertical="center" wrapText="1"/>
      <protection hidden="1"/>
    </xf>
    <xf numFmtId="0" fontId="13" fillId="6" borderId="123" xfId="7" applyFont="1" applyFill="1" applyBorder="1" applyAlignment="1" applyProtection="1">
      <alignment horizontal="center" vertical="center" wrapText="1"/>
      <protection hidden="1"/>
    </xf>
    <xf numFmtId="0" fontId="13" fillId="6" borderId="87" xfId="7" applyFont="1" applyFill="1" applyBorder="1" applyAlignment="1" applyProtection="1">
      <alignment horizontal="center" vertical="center" wrapText="1"/>
      <protection hidden="1"/>
    </xf>
    <xf numFmtId="0" fontId="13" fillId="6" borderId="20" xfId="7" applyFont="1" applyFill="1" applyBorder="1" applyAlignment="1" applyProtection="1">
      <alignment horizontal="center" vertical="center" wrapText="1"/>
      <protection hidden="1"/>
    </xf>
    <xf numFmtId="0" fontId="13" fillId="6" borderId="124" xfId="7" applyFont="1" applyFill="1" applyBorder="1" applyAlignment="1" applyProtection="1">
      <alignment horizontal="center" vertical="center" wrapText="1"/>
      <protection hidden="1"/>
    </xf>
    <xf numFmtId="9" fontId="2" fillId="32" borderId="74" xfId="3" applyFont="1" applyFill="1" applyBorder="1" applyAlignment="1" applyProtection="1">
      <alignment horizontal="center"/>
      <protection hidden="1"/>
    </xf>
    <xf numFmtId="9" fontId="2" fillId="32" borderId="30" xfId="3" applyFont="1" applyFill="1" applyBorder="1" applyAlignment="1" applyProtection="1">
      <alignment horizontal="center"/>
      <protection hidden="1"/>
    </xf>
    <xf numFmtId="9" fontId="2" fillId="32" borderId="40" xfId="3" applyFont="1" applyFill="1" applyBorder="1" applyAlignment="1" applyProtection="1">
      <alignment horizontal="center"/>
      <protection hidden="1"/>
    </xf>
    <xf numFmtId="9" fontId="2" fillId="32" borderId="79" xfId="3" applyFont="1" applyFill="1" applyBorder="1" applyAlignment="1" applyProtection="1">
      <alignment horizontal="center"/>
      <protection hidden="1"/>
    </xf>
    <xf numFmtId="9" fontId="2" fillId="32" borderId="80" xfId="3" applyFont="1" applyFill="1" applyBorder="1" applyAlignment="1" applyProtection="1">
      <alignment horizontal="center"/>
      <protection hidden="1"/>
    </xf>
    <xf numFmtId="9" fontId="2" fillId="32" borderId="81" xfId="3" applyFont="1" applyFill="1" applyBorder="1" applyAlignment="1" applyProtection="1">
      <alignment horizontal="center"/>
      <protection hidden="1"/>
    </xf>
    <xf numFmtId="0" fontId="28" fillId="4" borderId="20" xfId="7" applyFont="1" applyFill="1" applyBorder="1" applyAlignment="1" applyProtection="1">
      <alignment horizontal="left" vertical="center" wrapText="1"/>
      <protection hidden="1"/>
    </xf>
    <xf numFmtId="0" fontId="28" fillId="4" borderId="0" xfId="7" applyFont="1" applyFill="1" applyAlignment="1" applyProtection="1">
      <alignment horizontal="left" vertical="center"/>
      <protection hidden="1"/>
    </xf>
    <xf numFmtId="0" fontId="28" fillId="4" borderId="21" xfId="7" applyFont="1" applyFill="1" applyBorder="1" applyAlignment="1" applyProtection="1">
      <alignment horizontal="left" vertical="center"/>
      <protection hidden="1"/>
    </xf>
    <xf numFmtId="0" fontId="28" fillId="4" borderId="20" xfId="7" applyFont="1" applyFill="1" applyBorder="1" applyAlignment="1" applyProtection="1">
      <alignment horizontal="left" vertical="center"/>
      <protection hidden="1"/>
    </xf>
    <xf numFmtId="0" fontId="28" fillId="4" borderId="15" xfId="7" applyFont="1" applyFill="1" applyBorder="1" applyAlignment="1" applyProtection="1">
      <alignment horizontal="left" vertical="center"/>
      <protection hidden="1"/>
    </xf>
    <xf numFmtId="0" fontId="28" fillId="4" borderId="16" xfId="7" applyFont="1" applyFill="1" applyBorder="1" applyAlignment="1" applyProtection="1">
      <alignment horizontal="left" vertical="center"/>
      <protection hidden="1"/>
    </xf>
    <xf numFmtId="0" fontId="28" fillId="4" borderId="17" xfId="7" applyFont="1" applyFill="1" applyBorder="1" applyAlignment="1" applyProtection="1">
      <alignment horizontal="left" vertical="center"/>
      <protection hidden="1"/>
    </xf>
    <xf numFmtId="9" fontId="2" fillId="0" borderId="46" xfId="3" applyFont="1" applyBorder="1" applyAlignment="1" applyProtection="1">
      <alignment horizontal="center" vertical="center" wrapText="1"/>
      <protection hidden="1"/>
    </xf>
    <xf numFmtId="9" fontId="2" fillId="0" borderId="38" xfId="3" applyFont="1" applyBorder="1" applyAlignment="1" applyProtection="1">
      <alignment horizontal="center" vertical="center" wrapText="1"/>
      <protection hidden="1"/>
    </xf>
    <xf numFmtId="9" fontId="2" fillId="0" borderId="78" xfId="3" applyFont="1" applyBorder="1" applyAlignment="1" applyProtection="1">
      <alignment horizontal="center" vertical="center" wrapText="1"/>
      <protection hidden="1"/>
    </xf>
    <xf numFmtId="9" fontId="2" fillId="0" borderId="75" xfId="3" applyFont="1" applyBorder="1" applyAlignment="1" applyProtection="1">
      <alignment horizontal="center" vertical="center" wrapText="1"/>
      <protection hidden="1"/>
    </xf>
    <xf numFmtId="9" fontId="2" fillId="0" borderId="83" xfId="3" applyFont="1" applyBorder="1" applyAlignment="1" applyProtection="1">
      <alignment horizontal="center" vertical="center" wrapText="1"/>
      <protection hidden="1"/>
    </xf>
    <xf numFmtId="9" fontId="2" fillId="20" borderId="74" xfId="3" applyFont="1" applyFill="1" applyBorder="1" applyAlignment="1" applyProtection="1">
      <alignment horizontal="center"/>
      <protection hidden="1"/>
    </xf>
    <xf numFmtId="9" fontId="2" fillId="20" borderId="30" xfId="3" applyFont="1" applyFill="1" applyBorder="1" applyAlignment="1" applyProtection="1">
      <alignment horizontal="center"/>
      <protection hidden="1"/>
    </xf>
    <xf numFmtId="9" fontId="2" fillId="20" borderId="40" xfId="3" applyFont="1" applyFill="1" applyBorder="1" applyAlignment="1" applyProtection="1">
      <alignment horizontal="center"/>
      <protection hidden="1"/>
    </xf>
    <xf numFmtId="9" fontId="2" fillId="20" borderId="79" xfId="3" applyFont="1" applyFill="1" applyBorder="1" applyAlignment="1" applyProtection="1">
      <alignment horizontal="center"/>
      <protection hidden="1"/>
    </xf>
    <xf numFmtId="9" fontId="2" fillId="20" borderId="80" xfId="3" applyFont="1" applyFill="1" applyBorder="1" applyAlignment="1" applyProtection="1">
      <alignment horizontal="center"/>
      <protection hidden="1"/>
    </xf>
    <xf numFmtId="9" fontId="2" fillId="20" borderId="81" xfId="3" applyFont="1" applyFill="1" applyBorder="1" applyAlignment="1" applyProtection="1">
      <alignment horizontal="center"/>
      <protection hidden="1"/>
    </xf>
    <xf numFmtId="0" fontId="38" fillId="20" borderId="1" xfId="0" applyFont="1" applyFill="1" applyBorder="1" applyAlignment="1">
      <alignment horizontal="center" vertical="center" wrapText="1"/>
    </xf>
    <xf numFmtId="9" fontId="2" fillId="0" borderId="30" xfId="3" applyFont="1" applyBorder="1" applyAlignment="1" applyProtection="1">
      <alignment horizontal="center" vertical="center"/>
      <protection hidden="1"/>
    </xf>
    <xf numFmtId="9" fontId="2" fillId="0" borderId="40" xfId="3" applyFont="1" applyBorder="1" applyAlignment="1" applyProtection="1">
      <alignment horizontal="center" vertical="center"/>
      <protection hidden="1"/>
    </xf>
    <xf numFmtId="9" fontId="2" fillId="0" borderId="39" xfId="3" applyFont="1" applyBorder="1" applyAlignment="1" applyProtection="1">
      <alignment horizontal="center" vertical="center"/>
      <protection hidden="1"/>
    </xf>
    <xf numFmtId="9" fontId="2" fillId="0" borderId="82" xfId="3" applyFont="1" applyBorder="1" applyAlignment="1" applyProtection="1">
      <alignment horizontal="center" vertical="center"/>
      <protection hidden="1"/>
    </xf>
    <xf numFmtId="9" fontId="2" fillId="0" borderId="80" xfId="3" applyFont="1" applyBorder="1" applyAlignment="1" applyProtection="1">
      <alignment horizontal="center" vertical="center"/>
      <protection hidden="1"/>
    </xf>
    <xf numFmtId="9" fontId="2" fillId="0" borderId="81" xfId="3" applyFont="1" applyBorder="1" applyAlignment="1" applyProtection="1">
      <alignment horizontal="center" vertical="center"/>
      <protection hidden="1"/>
    </xf>
    <xf numFmtId="9" fontId="2" fillId="49" borderId="39" xfId="3" applyFont="1" applyFill="1" applyBorder="1" applyAlignment="1" applyProtection="1">
      <alignment horizontal="center" vertical="center" wrapText="1"/>
      <protection hidden="1"/>
    </xf>
    <xf numFmtId="9" fontId="2" fillId="49" borderId="30" xfId="3" applyFont="1" applyFill="1" applyBorder="1" applyAlignment="1" applyProtection="1">
      <alignment horizontal="center" vertical="center" wrapText="1"/>
      <protection hidden="1"/>
    </xf>
    <xf numFmtId="9" fontId="2" fillId="49" borderId="40" xfId="3" applyFont="1" applyFill="1" applyBorder="1" applyAlignment="1" applyProtection="1">
      <alignment horizontal="center" vertical="center" wrapText="1"/>
      <protection hidden="1"/>
    </xf>
    <xf numFmtId="9" fontId="2" fillId="49" borderId="82" xfId="3" applyFont="1" applyFill="1" applyBorder="1" applyAlignment="1" applyProtection="1">
      <alignment horizontal="center" vertical="center" wrapText="1"/>
      <protection hidden="1"/>
    </xf>
    <xf numFmtId="9" fontId="2" fillId="49" borderId="80" xfId="3" applyFont="1" applyFill="1" applyBorder="1" applyAlignment="1" applyProtection="1">
      <alignment horizontal="center" vertical="center" wrapText="1"/>
      <protection hidden="1"/>
    </xf>
    <xf numFmtId="9" fontId="2" fillId="49" borderId="81" xfId="3" applyFont="1" applyFill="1" applyBorder="1" applyAlignment="1" applyProtection="1">
      <alignment horizontal="center" vertical="center" wrapText="1"/>
      <protection hidden="1"/>
    </xf>
    <xf numFmtId="0" fontId="9" fillId="4" borderId="7" xfId="0" applyFont="1" applyFill="1" applyBorder="1" applyAlignment="1" applyProtection="1">
      <alignment horizontal="center" vertical="center" wrapText="1"/>
      <protection hidden="1"/>
    </xf>
    <xf numFmtId="0" fontId="9" fillId="4" borderId="8" xfId="0" applyFont="1" applyFill="1" applyBorder="1" applyAlignment="1" applyProtection="1">
      <alignment horizontal="center" vertical="center" wrapText="1"/>
      <protection hidden="1"/>
    </xf>
    <xf numFmtId="0" fontId="9" fillId="4" borderId="9" xfId="0" applyFont="1" applyFill="1" applyBorder="1" applyAlignment="1" applyProtection="1">
      <alignment horizontal="center" vertical="center" wrapText="1"/>
      <protection hidden="1"/>
    </xf>
    <xf numFmtId="9" fontId="2" fillId="0" borderId="74" xfId="3" applyFont="1" applyBorder="1" applyAlignment="1" applyProtection="1">
      <alignment horizontal="center"/>
      <protection hidden="1"/>
    </xf>
    <xf numFmtId="9" fontId="2" fillId="0" borderId="79" xfId="3" applyFont="1" applyBorder="1" applyAlignment="1" applyProtection="1">
      <alignment horizontal="center"/>
      <protection hidden="1"/>
    </xf>
    <xf numFmtId="0" fontId="5" fillId="4" borderId="7" xfId="0" applyFont="1" applyFill="1" applyBorder="1" applyAlignment="1" applyProtection="1">
      <alignment horizontal="center" vertical="center" wrapText="1"/>
      <protection hidden="1"/>
    </xf>
    <xf numFmtId="0" fontId="5" fillId="4" borderId="8" xfId="0" applyFont="1" applyFill="1" applyBorder="1" applyAlignment="1" applyProtection="1">
      <alignment horizontal="center" vertical="center" wrapText="1"/>
      <protection hidden="1"/>
    </xf>
    <xf numFmtId="0" fontId="5" fillId="4" borderId="9" xfId="0" applyFont="1" applyFill="1" applyBorder="1" applyAlignment="1" applyProtection="1">
      <alignment horizontal="center" vertical="center" wrapText="1"/>
      <protection hidden="1"/>
    </xf>
    <xf numFmtId="0" fontId="9" fillId="4" borderId="20" xfId="7" applyFont="1" applyFill="1" applyBorder="1" applyAlignment="1" applyProtection="1">
      <alignment horizontal="center" vertical="center"/>
      <protection hidden="1"/>
    </xf>
    <xf numFmtId="0" fontId="9" fillId="4" borderId="0" xfId="7" applyFont="1" applyFill="1" applyAlignment="1" applyProtection="1">
      <alignment horizontal="center" vertical="center"/>
      <protection hidden="1"/>
    </xf>
    <xf numFmtId="0" fontId="9" fillId="4" borderId="21" xfId="7" applyFont="1" applyFill="1" applyBorder="1" applyAlignment="1" applyProtection="1">
      <alignment horizontal="center" vertical="center"/>
      <protection hidden="1"/>
    </xf>
    <xf numFmtId="0" fontId="9" fillId="4" borderId="15" xfId="7" applyFont="1" applyFill="1" applyBorder="1" applyAlignment="1" applyProtection="1">
      <alignment horizontal="center" vertical="center"/>
      <protection hidden="1"/>
    </xf>
    <xf numFmtId="0" fontId="9" fillId="4" borderId="16" xfId="7" applyFont="1" applyFill="1" applyBorder="1" applyAlignment="1" applyProtection="1">
      <alignment horizontal="center" vertical="center"/>
      <protection hidden="1"/>
    </xf>
    <xf numFmtId="0" fontId="9" fillId="4" borderId="17" xfId="7" applyFont="1" applyFill="1" applyBorder="1" applyAlignment="1" applyProtection="1">
      <alignment horizontal="center" vertical="center"/>
      <protection hidden="1"/>
    </xf>
    <xf numFmtId="0" fontId="9" fillId="4" borderId="61" xfId="7" applyFont="1" applyFill="1" applyBorder="1" applyAlignment="1" applyProtection="1">
      <alignment horizontal="center" vertical="center"/>
      <protection hidden="1"/>
    </xf>
    <xf numFmtId="0" fontId="9" fillId="4" borderId="62" xfId="7" applyFont="1" applyFill="1" applyBorder="1" applyAlignment="1" applyProtection="1">
      <alignment horizontal="center" vertical="center"/>
      <protection hidden="1"/>
    </xf>
    <xf numFmtId="0" fontId="9" fillId="4" borderId="63" xfId="7" applyFont="1" applyFill="1" applyBorder="1" applyAlignment="1" applyProtection="1">
      <alignment horizontal="center" vertical="center"/>
      <protection hidden="1"/>
    </xf>
    <xf numFmtId="0" fontId="9" fillId="4" borderId="37" xfId="7" applyFont="1" applyFill="1" applyBorder="1" applyAlignment="1" applyProtection="1">
      <alignment horizontal="center" vertical="center"/>
      <protection hidden="1"/>
    </xf>
    <xf numFmtId="0" fontId="9" fillId="4" borderId="64" xfId="7" applyFont="1" applyFill="1" applyBorder="1" applyAlignment="1" applyProtection="1">
      <alignment horizontal="center" vertical="center"/>
      <protection hidden="1"/>
    </xf>
  </cellXfs>
  <cellStyles count="9">
    <cellStyle name="Millares" xfId="4" builtinId="3"/>
    <cellStyle name="Millares 2" xfId="5" xr:uid="{00000000-0005-0000-0000-000001000000}"/>
    <cellStyle name="Moneda" xfId="8" builtinId="4"/>
    <cellStyle name="Normal" xfId="0" builtinId="0"/>
    <cellStyle name="Normal 2" xfId="7" xr:uid="{00000000-0005-0000-0000-000003000000}"/>
    <cellStyle name="Normal 2 2" xfId="2" xr:uid="{00000000-0005-0000-0000-000004000000}"/>
    <cellStyle name="Normal 3" xfId="6" xr:uid="{00000000-0005-0000-0000-000005000000}"/>
    <cellStyle name="Porcentaje" xfId="1" builtinId="5"/>
    <cellStyle name="Porcentaje 2" xfId="3" xr:uid="{00000000-0005-0000-0000-000007000000}"/>
  </cellStyles>
  <dxfs count="0"/>
  <tableStyles count="0" defaultTableStyle="TableStyleMedium2" defaultPivotStyle="PivotStyleLight16"/>
  <colors>
    <mruColors>
      <color rgb="FF43E552"/>
      <color rgb="FFF565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55563</xdr:colOff>
      <xdr:row>1</xdr:row>
      <xdr:rowOff>161926</xdr:rowOff>
    </xdr:from>
    <xdr:to>
      <xdr:col>9</xdr:col>
      <xdr:colOff>101599</xdr:colOff>
      <xdr:row>2</xdr:row>
      <xdr:rowOff>539750</xdr:rowOff>
    </xdr:to>
    <xdr:pic>
      <xdr:nvPicPr>
        <xdr:cNvPr id="2" name="Imagen 1">
          <a:extLst>
            <a:ext uri="{FF2B5EF4-FFF2-40B4-BE49-F238E27FC236}">
              <a16:creationId xmlns:a16="http://schemas.microsoft.com/office/drawing/2014/main" id="{F8570BD8-747A-4A71-80E7-BD0660A64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1438" y="361951"/>
          <a:ext cx="2246312" cy="2654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828676</xdr:colOff>
      <xdr:row>1</xdr:row>
      <xdr:rowOff>568325</xdr:rowOff>
    </xdr:from>
    <xdr:to>
      <xdr:col>54</xdr:col>
      <xdr:colOff>513803</xdr:colOff>
      <xdr:row>2</xdr:row>
      <xdr:rowOff>342900</xdr:rowOff>
    </xdr:to>
    <xdr:pic>
      <xdr:nvPicPr>
        <xdr:cNvPr id="3" name="Imagen 2">
          <a:extLst>
            <a:ext uri="{FF2B5EF4-FFF2-40B4-BE49-F238E27FC236}">
              <a16:creationId xmlns:a16="http://schemas.microsoft.com/office/drawing/2014/main" id="{49C4776F-0FF9-4F45-81D7-E83B15135C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02726" y="768350"/>
          <a:ext cx="3199852" cy="205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1230313</xdr:colOff>
      <xdr:row>77</xdr:row>
      <xdr:rowOff>0</xdr:rowOff>
    </xdr:from>
    <xdr:to>
      <xdr:col>54</xdr:col>
      <xdr:colOff>1322933</xdr:colOff>
      <xdr:row>85</xdr:row>
      <xdr:rowOff>50271</xdr:rowOff>
    </xdr:to>
    <xdr:pic>
      <xdr:nvPicPr>
        <xdr:cNvPr id="4" name="Imagen 3">
          <a:extLst>
            <a:ext uri="{FF2B5EF4-FFF2-40B4-BE49-F238E27FC236}">
              <a16:creationId xmlns:a16="http://schemas.microsoft.com/office/drawing/2014/main" id="{10168A37-B024-45F5-BD79-7E41528DE282}"/>
            </a:ext>
          </a:extLst>
        </xdr:cNvPr>
        <xdr:cNvPicPr>
          <a:picLocks noChangeAspect="1"/>
        </xdr:cNvPicPr>
      </xdr:nvPicPr>
      <xdr:blipFill>
        <a:blip xmlns:r="http://schemas.openxmlformats.org/officeDocument/2006/relationships" r:embed="rId3"/>
        <a:stretch>
          <a:fillRect/>
        </a:stretch>
      </xdr:blipFill>
      <xdr:spPr>
        <a:xfrm>
          <a:off x="60304363" y="11887200"/>
          <a:ext cx="3607345" cy="25765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77</xdr:col>
      <xdr:colOff>1190239</xdr:colOff>
      <xdr:row>25</xdr:row>
      <xdr:rowOff>301651</xdr:rowOff>
    </xdr:from>
    <xdr:to>
      <xdr:col>77</xdr:col>
      <xdr:colOff>4067968</xdr:colOff>
      <xdr:row>29</xdr:row>
      <xdr:rowOff>381000</xdr:rowOff>
    </xdr:to>
    <xdr:pic>
      <xdr:nvPicPr>
        <xdr:cNvPr id="2" name="Imagen 1">
          <a:extLst>
            <a:ext uri="{FF2B5EF4-FFF2-40B4-BE49-F238E27FC236}">
              <a16:creationId xmlns:a16="http://schemas.microsoft.com/office/drawing/2014/main" id="{88F42F2F-3880-4A4A-BD34-944E3C4018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69989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48CE6924-6B10-48B7-9C6C-BDC18922B1AD}"/>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44B8FDE4-F5A7-4806-86FE-D79ECD51BECC}"/>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92CCA4F3-26C2-4973-98AC-B7253B94C1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18114" y="186277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CBF3F62B-903F-4431-AE67-444EB3D4F95D}"/>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7ED2211F-6D9A-4948-A242-329FB3EE11C5}"/>
            </a:ext>
          </a:extLst>
        </xdr:cNvPr>
        <xdr:cNvPicPr>
          <a:picLocks noChangeAspect="1"/>
        </xdr:cNvPicPr>
      </xdr:nvPicPr>
      <xdr:blipFill>
        <a:blip xmlns:r="http://schemas.openxmlformats.org/officeDocument/2006/relationships" r:embed="rId3"/>
        <a:stretch>
          <a:fillRect/>
        </a:stretch>
      </xdr:blipFill>
      <xdr:spPr>
        <a:xfrm>
          <a:off x="108727875" y="400050"/>
          <a:ext cx="3156481" cy="204843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5A5AC2DB-871D-4A38-B220-E835757560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18114" y="142081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47ED0293-EB8E-4044-8D5B-E0B83799221E}"/>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26F7048D-6D36-4FE3-9098-929F21CD7E92}"/>
            </a:ext>
          </a:extLst>
        </xdr:cNvPr>
        <xdr:cNvPicPr>
          <a:picLocks noChangeAspect="1"/>
        </xdr:cNvPicPr>
      </xdr:nvPicPr>
      <xdr:blipFill>
        <a:blip xmlns:r="http://schemas.openxmlformats.org/officeDocument/2006/relationships" r:embed="rId3"/>
        <a:stretch>
          <a:fillRect/>
        </a:stretch>
      </xdr:blipFill>
      <xdr:spPr>
        <a:xfrm>
          <a:off x="108727875" y="400050"/>
          <a:ext cx="3156481" cy="20484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C11431D4-F3EF-4A1F-B901-705B185600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18114" y="169989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70ECEAF7-90DA-4010-A8F8-5D49798158F0}"/>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61CB8192-BFD0-4D26-A8E4-B0C383AF0C2B}"/>
            </a:ext>
          </a:extLst>
        </xdr:cNvPr>
        <xdr:cNvPicPr>
          <a:picLocks noChangeAspect="1"/>
        </xdr:cNvPicPr>
      </xdr:nvPicPr>
      <xdr:blipFill>
        <a:blip xmlns:r="http://schemas.openxmlformats.org/officeDocument/2006/relationships" r:embed="rId3"/>
        <a:stretch>
          <a:fillRect/>
        </a:stretch>
      </xdr:blipFill>
      <xdr:spPr>
        <a:xfrm>
          <a:off x="108727875" y="400050"/>
          <a:ext cx="3156481" cy="2048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2ED70FB3-6840-4CD4-9B70-E99940C46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18114" y="166465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EFF15A3D-D8FC-479F-BEED-A304617702CD}"/>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9BD32872-9170-469E-BA42-1337ACB18B0F}"/>
            </a:ext>
          </a:extLst>
        </xdr:cNvPr>
        <xdr:cNvPicPr>
          <a:picLocks noChangeAspect="1"/>
        </xdr:cNvPicPr>
      </xdr:nvPicPr>
      <xdr:blipFill>
        <a:blip xmlns:r="http://schemas.openxmlformats.org/officeDocument/2006/relationships" r:embed="rId3"/>
        <a:stretch>
          <a:fillRect/>
        </a:stretch>
      </xdr:blipFill>
      <xdr:spPr>
        <a:xfrm>
          <a:off x="108727875" y="400050"/>
          <a:ext cx="3156481" cy="204843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381000</xdr:rowOff>
    </xdr:to>
    <xdr:pic>
      <xdr:nvPicPr>
        <xdr:cNvPr id="2" name="Imagen 1">
          <a:extLst>
            <a:ext uri="{FF2B5EF4-FFF2-40B4-BE49-F238E27FC236}">
              <a16:creationId xmlns:a16="http://schemas.microsoft.com/office/drawing/2014/main" id="{C40371DD-68C3-41B4-8057-E438E915B2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18114" y="166465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E8BD1698-BF45-4048-9C4D-90FB2ACF72C2}"/>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713A2D28-D230-4531-8E44-FA1ABC435DEE}"/>
            </a:ext>
          </a:extLst>
        </xdr:cNvPr>
        <xdr:cNvPicPr>
          <a:picLocks noChangeAspect="1"/>
        </xdr:cNvPicPr>
      </xdr:nvPicPr>
      <xdr:blipFill>
        <a:blip xmlns:r="http://schemas.openxmlformats.org/officeDocument/2006/relationships" r:embed="rId3"/>
        <a:stretch>
          <a:fillRect/>
        </a:stretch>
      </xdr:blipFill>
      <xdr:spPr>
        <a:xfrm>
          <a:off x="108727875" y="400050"/>
          <a:ext cx="3156481" cy="20484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77</xdr:col>
      <xdr:colOff>1190239</xdr:colOff>
      <xdr:row>26</xdr:row>
      <xdr:rowOff>301651</xdr:rowOff>
    </xdr:from>
    <xdr:to>
      <xdr:col>77</xdr:col>
      <xdr:colOff>4067968</xdr:colOff>
      <xdr:row>30</xdr:row>
      <xdr:rowOff>381000</xdr:rowOff>
    </xdr:to>
    <xdr:pic>
      <xdr:nvPicPr>
        <xdr:cNvPr id="2" name="Imagen 1">
          <a:extLst>
            <a:ext uri="{FF2B5EF4-FFF2-40B4-BE49-F238E27FC236}">
              <a16:creationId xmlns:a16="http://schemas.microsoft.com/office/drawing/2014/main" id="{122C5739-48AA-4DEF-B341-32BBB6C59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18114" y="170275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970409CB-B195-4766-9EEF-30C0EF1FF401}"/>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7030B841-8358-4F2B-8F9F-B059DF88EEB6}"/>
            </a:ext>
          </a:extLst>
        </xdr:cNvPr>
        <xdr:cNvPicPr>
          <a:picLocks noChangeAspect="1"/>
        </xdr:cNvPicPr>
      </xdr:nvPicPr>
      <xdr:blipFill>
        <a:blip xmlns:r="http://schemas.openxmlformats.org/officeDocument/2006/relationships" r:embed="rId3"/>
        <a:stretch>
          <a:fillRect/>
        </a:stretch>
      </xdr:blipFill>
      <xdr:spPr>
        <a:xfrm>
          <a:off x="108727875" y="400050"/>
          <a:ext cx="3156481" cy="20484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FDFD211B-C5CE-46D2-BEFF-BA5C4F6823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2656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4440E918-8A7E-4281-B12B-C825960EB847}"/>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427A795C-736C-4E2A-8E52-50DFC221EA12}"/>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7DDC4AA0-A932-4D29-8E54-7A5AC286E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2656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42CDF64D-6083-4789-9EAA-2200A1E09B26}"/>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E9A33A07-1F10-47BC-B13A-206DA5AB8F31}"/>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380999</xdr:rowOff>
    </xdr:to>
    <xdr:pic>
      <xdr:nvPicPr>
        <xdr:cNvPr id="2" name="Imagen 1">
          <a:extLst>
            <a:ext uri="{FF2B5EF4-FFF2-40B4-BE49-F238E27FC236}">
              <a16:creationId xmlns:a16="http://schemas.microsoft.com/office/drawing/2014/main" id="{63CC0ABA-4F18-4615-A4BC-B1F0841C9C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2656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92F2952A-ED45-4123-8B72-8D1C897CD934}"/>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422B9F55-8DFE-4F06-A100-C5C36F380167}"/>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381000</xdr:rowOff>
    </xdr:to>
    <xdr:pic>
      <xdr:nvPicPr>
        <xdr:cNvPr id="2" name="Imagen 1">
          <a:extLst>
            <a:ext uri="{FF2B5EF4-FFF2-40B4-BE49-F238E27FC236}">
              <a16:creationId xmlns:a16="http://schemas.microsoft.com/office/drawing/2014/main" id="{B0BA83F2-12DD-4400-AE93-6CA2F030F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3427101"/>
          <a:ext cx="2877729" cy="1793848"/>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B4FB6874-1C49-4CEB-AEEB-85343C202BBD}"/>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FEB682D6-CA36-4271-B131-6C656E861531}"/>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77</xdr:col>
      <xdr:colOff>1190239</xdr:colOff>
      <xdr:row>25</xdr:row>
      <xdr:rowOff>301651</xdr:rowOff>
    </xdr:from>
    <xdr:to>
      <xdr:col>77</xdr:col>
      <xdr:colOff>4067968</xdr:colOff>
      <xdr:row>29</xdr:row>
      <xdr:rowOff>381000</xdr:rowOff>
    </xdr:to>
    <xdr:pic>
      <xdr:nvPicPr>
        <xdr:cNvPr id="2" name="Imagen 1">
          <a:extLst>
            <a:ext uri="{FF2B5EF4-FFF2-40B4-BE49-F238E27FC236}">
              <a16:creationId xmlns:a16="http://schemas.microsoft.com/office/drawing/2014/main" id="{D468B6D5-772A-4958-AD79-FCB4572B5F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2656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ED09C7AA-E459-41E2-B7A7-2724302DA184}"/>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8FF0D1C2-B77C-49FC-B414-61E48ABC0E4F}"/>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77</xdr:col>
      <xdr:colOff>1190239</xdr:colOff>
      <xdr:row>25</xdr:row>
      <xdr:rowOff>301651</xdr:rowOff>
    </xdr:from>
    <xdr:to>
      <xdr:col>77</xdr:col>
      <xdr:colOff>4067968</xdr:colOff>
      <xdr:row>29</xdr:row>
      <xdr:rowOff>381000</xdr:rowOff>
    </xdr:to>
    <xdr:pic>
      <xdr:nvPicPr>
        <xdr:cNvPr id="2" name="Imagen 1">
          <a:extLst>
            <a:ext uri="{FF2B5EF4-FFF2-40B4-BE49-F238E27FC236}">
              <a16:creationId xmlns:a16="http://schemas.microsoft.com/office/drawing/2014/main" id="{C243BFF9-674F-471B-84D8-029F64F68A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2656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A1F0C5D3-A523-4302-AFAF-790EC49838CA}"/>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84F7853E-4408-4E05-987D-FA30C6B28599}"/>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0F700ECB-B91D-4C2F-83E0-CC48C5254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2656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738DD36F-D271-48DA-8AB1-5F9BD072B49D}"/>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75B980DC-C3B8-46F5-A921-698F9C469B6D}"/>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77</xdr:col>
      <xdr:colOff>1190239</xdr:colOff>
      <xdr:row>27</xdr:row>
      <xdr:rowOff>301651</xdr:rowOff>
    </xdr:from>
    <xdr:to>
      <xdr:col>77</xdr:col>
      <xdr:colOff>4067968</xdr:colOff>
      <xdr:row>31</xdr:row>
      <xdr:rowOff>380999</xdr:rowOff>
    </xdr:to>
    <xdr:pic>
      <xdr:nvPicPr>
        <xdr:cNvPr id="2" name="Imagen 1">
          <a:extLst>
            <a:ext uri="{FF2B5EF4-FFF2-40B4-BE49-F238E27FC236}">
              <a16:creationId xmlns:a16="http://schemas.microsoft.com/office/drawing/2014/main" id="{061FC7C5-29A3-42FD-AC6E-BF44ABA7B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2656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AE22A778-B391-4A53-8775-6BC83A29DF0E}"/>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7EE0806B-15CC-447E-A737-6E9F136E3E1F}"/>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380999</xdr:rowOff>
    </xdr:to>
    <xdr:pic>
      <xdr:nvPicPr>
        <xdr:cNvPr id="2" name="Imagen 1">
          <a:extLst>
            <a:ext uri="{FF2B5EF4-FFF2-40B4-BE49-F238E27FC236}">
              <a16:creationId xmlns:a16="http://schemas.microsoft.com/office/drawing/2014/main" id="{6DB3A68D-F6F2-4FB2-9C8F-B72230ABBC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804064" y="20170801"/>
          <a:ext cx="2877729" cy="1793848"/>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F93F446E-D03F-4230-88DA-2104995D0ADA}"/>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D8A1BF43-5081-447F-B2B1-8223E872EC10}"/>
            </a:ext>
          </a:extLst>
        </xdr:cNvPr>
        <xdr:cNvPicPr>
          <a:picLocks noChangeAspect="1"/>
        </xdr:cNvPicPr>
      </xdr:nvPicPr>
      <xdr:blipFill>
        <a:blip xmlns:r="http://schemas.openxmlformats.org/officeDocument/2006/relationships" r:embed="rId3"/>
        <a:stretch>
          <a:fillRect/>
        </a:stretch>
      </xdr:blipFill>
      <xdr:spPr>
        <a:xfrm>
          <a:off x="110613825" y="400050"/>
          <a:ext cx="3156481" cy="204843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381000</xdr:rowOff>
    </xdr:to>
    <xdr:pic>
      <xdr:nvPicPr>
        <xdr:cNvPr id="2" name="Imagen 1">
          <a:extLst>
            <a:ext uri="{FF2B5EF4-FFF2-40B4-BE49-F238E27FC236}">
              <a16:creationId xmlns:a16="http://schemas.microsoft.com/office/drawing/2014/main" id="{0E7E634E-FBC4-4563-A295-71E6301F17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7754B510-A7F6-41DA-9CE9-CFD63B95A476}"/>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D6E5A23F-09E0-48B2-9727-D7F05F017561}"/>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381000</xdr:rowOff>
    </xdr:to>
    <xdr:pic>
      <xdr:nvPicPr>
        <xdr:cNvPr id="2" name="Imagen 1">
          <a:extLst>
            <a:ext uri="{FF2B5EF4-FFF2-40B4-BE49-F238E27FC236}">
              <a16:creationId xmlns:a16="http://schemas.microsoft.com/office/drawing/2014/main" id="{27718834-B78A-45F1-A8C2-097C827817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D64188B5-A55F-464D-B7EE-123E785E6E41}"/>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5B2EA8C9-C1B8-4560-870C-F56D1E77BD8A}"/>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77</xdr:col>
      <xdr:colOff>1190239</xdr:colOff>
      <xdr:row>25</xdr:row>
      <xdr:rowOff>301651</xdr:rowOff>
    </xdr:from>
    <xdr:to>
      <xdr:col>77</xdr:col>
      <xdr:colOff>4067968</xdr:colOff>
      <xdr:row>29</xdr:row>
      <xdr:rowOff>380999</xdr:rowOff>
    </xdr:to>
    <xdr:pic>
      <xdr:nvPicPr>
        <xdr:cNvPr id="2" name="Imagen 1">
          <a:extLst>
            <a:ext uri="{FF2B5EF4-FFF2-40B4-BE49-F238E27FC236}">
              <a16:creationId xmlns:a16="http://schemas.microsoft.com/office/drawing/2014/main" id="{56EB493D-216B-4DB7-AB0F-144913C515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49B363BD-05ED-4716-8D1C-A5595CF3E316}"/>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E8D3B285-715A-4B29-B562-14AE938C6D91}"/>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381000</xdr:rowOff>
    </xdr:to>
    <xdr:pic>
      <xdr:nvPicPr>
        <xdr:cNvPr id="2" name="Imagen 1">
          <a:extLst>
            <a:ext uri="{FF2B5EF4-FFF2-40B4-BE49-F238E27FC236}">
              <a16:creationId xmlns:a16="http://schemas.microsoft.com/office/drawing/2014/main" id="{13E8665B-710B-4F55-9990-E45259CD85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82842EAA-FF7D-44DD-8CA5-B24C1B7AF80C}"/>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9DCBB473-2096-49C9-8BDB-504BE272F3AC}"/>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380999</xdr:rowOff>
    </xdr:to>
    <xdr:pic>
      <xdr:nvPicPr>
        <xdr:cNvPr id="2" name="Imagen 1">
          <a:extLst>
            <a:ext uri="{FF2B5EF4-FFF2-40B4-BE49-F238E27FC236}">
              <a16:creationId xmlns:a16="http://schemas.microsoft.com/office/drawing/2014/main" id="{B96DE90F-6701-4E07-8EF9-3E8332CC3A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C1EA3BB2-AF3A-42E4-8E0B-8534C76D2C48}"/>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9AA856D2-F5AC-4899-9738-1CAB0C611BDB}"/>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381000</xdr:rowOff>
    </xdr:to>
    <xdr:pic>
      <xdr:nvPicPr>
        <xdr:cNvPr id="2" name="Imagen 1">
          <a:extLst>
            <a:ext uri="{FF2B5EF4-FFF2-40B4-BE49-F238E27FC236}">
              <a16:creationId xmlns:a16="http://schemas.microsoft.com/office/drawing/2014/main" id="{5B5D54AB-7C06-42F1-BFA2-3EB61A3E6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41033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E77FDA55-97D1-4259-A86F-17AE27B7539D}"/>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83A9EF34-5C50-4E25-A3BD-DCF46E01960A}"/>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77</xdr:col>
      <xdr:colOff>1190239</xdr:colOff>
      <xdr:row>25</xdr:row>
      <xdr:rowOff>301651</xdr:rowOff>
    </xdr:from>
    <xdr:to>
      <xdr:col>77</xdr:col>
      <xdr:colOff>4067968</xdr:colOff>
      <xdr:row>29</xdr:row>
      <xdr:rowOff>381000</xdr:rowOff>
    </xdr:to>
    <xdr:pic>
      <xdr:nvPicPr>
        <xdr:cNvPr id="2" name="Imagen 1">
          <a:extLst>
            <a:ext uri="{FF2B5EF4-FFF2-40B4-BE49-F238E27FC236}">
              <a16:creationId xmlns:a16="http://schemas.microsoft.com/office/drawing/2014/main" id="{51237DE3-84EC-47B2-8484-CAF9EA3539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659A95CB-A075-4604-9197-77D80DCD4797}"/>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CAA2847E-2B41-440F-A0C4-98CB13D04AB4}"/>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380999</xdr:rowOff>
    </xdr:to>
    <xdr:pic>
      <xdr:nvPicPr>
        <xdr:cNvPr id="2" name="Imagen 1">
          <a:extLst>
            <a:ext uri="{FF2B5EF4-FFF2-40B4-BE49-F238E27FC236}">
              <a16:creationId xmlns:a16="http://schemas.microsoft.com/office/drawing/2014/main" id="{101783C3-0DE7-4128-A80C-BE80C25C97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1139E319-2418-4C3B-AEBC-9387713C1646}"/>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36CEBFF6-E455-4AE3-96B3-61B0DC63DE73}"/>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77</xdr:col>
      <xdr:colOff>1190239</xdr:colOff>
      <xdr:row>25</xdr:row>
      <xdr:rowOff>301651</xdr:rowOff>
    </xdr:from>
    <xdr:to>
      <xdr:col>77</xdr:col>
      <xdr:colOff>4067968</xdr:colOff>
      <xdr:row>29</xdr:row>
      <xdr:rowOff>381000</xdr:rowOff>
    </xdr:to>
    <xdr:pic>
      <xdr:nvPicPr>
        <xdr:cNvPr id="2" name="Imagen 1">
          <a:extLst>
            <a:ext uri="{FF2B5EF4-FFF2-40B4-BE49-F238E27FC236}">
              <a16:creationId xmlns:a16="http://schemas.microsoft.com/office/drawing/2014/main" id="{6E233A6C-F5B0-4378-8C25-C50AFD89A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584864" y="1685610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A8AFED1C-B8AB-49BB-8B90-63B4040245E8}"/>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B5973675-611A-41F4-A1D8-7926A383CB66}"/>
            </a:ext>
          </a:extLst>
        </xdr:cNvPr>
        <xdr:cNvPicPr>
          <a:picLocks noChangeAspect="1"/>
        </xdr:cNvPicPr>
      </xdr:nvPicPr>
      <xdr:blipFill>
        <a:blip xmlns:r="http://schemas.openxmlformats.org/officeDocument/2006/relationships" r:embed="rId3"/>
        <a:stretch>
          <a:fillRect/>
        </a:stretch>
      </xdr:blipFill>
      <xdr:spPr>
        <a:xfrm>
          <a:off x="109394625" y="400050"/>
          <a:ext cx="3156481" cy="204843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8C1E6297-BB47-4870-B950-9BF732ACAF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95E283F6-347F-484E-BB22-42CFFE3C9515}"/>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2419A623-5DA9-46E3-8363-979047BE9CDC}"/>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77</xdr:col>
      <xdr:colOff>1190239</xdr:colOff>
      <xdr:row>25</xdr:row>
      <xdr:rowOff>301651</xdr:rowOff>
    </xdr:from>
    <xdr:to>
      <xdr:col>77</xdr:col>
      <xdr:colOff>4067968</xdr:colOff>
      <xdr:row>29</xdr:row>
      <xdr:rowOff>381000</xdr:rowOff>
    </xdr:to>
    <xdr:pic>
      <xdr:nvPicPr>
        <xdr:cNvPr id="2" name="Imagen 1">
          <a:extLst>
            <a:ext uri="{FF2B5EF4-FFF2-40B4-BE49-F238E27FC236}">
              <a16:creationId xmlns:a16="http://schemas.microsoft.com/office/drawing/2014/main" id="{2E5F9D15-237E-43EE-A855-AD26ABC5ED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28971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4B5641FE-026D-4A03-8A99-73C31E10FEA5}"/>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B706A1ED-39E8-443F-ABDD-95547A596D5E}"/>
            </a:ext>
          </a:extLst>
        </xdr:cNvPr>
        <xdr:cNvPicPr>
          <a:picLocks noChangeAspect="1"/>
        </xdr:cNvPicPr>
      </xdr:nvPicPr>
      <xdr:blipFill>
        <a:blip xmlns:r="http://schemas.openxmlformats.org/officeDocument/2006/relationships" r:embed="rId3"/>
        <a:stretch>
          <a:fillRect/>
        </a:stretch>
      </xdr:blipFill>
      <xdr:spPr>
        <a:xfrm>
          <a:off x="110099475" y="400050"/>
          <a:ext cx="3156481" cy="204843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8F9BB0AF-BF6F-4C95-BC16-B4A364A7D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58486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7797F253-7ABF-40C8-BE88-EDC109DA40CF}"/>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C5867B8E-F24A-4CD0-B461-8BCB3A318B4A}"/>
            </a:ext>
          </a:extLst>
        </xdr:cNvPr>
        <xdr:cNvPicPr>
          <a:picLocks noChangeAspect="1"/>
        </xdr:cNvPicPr>
      </xdr:nvPicPr>
      <xdr:blipFill>
        <a:blip xmlns:r="http://schemas.openxmlformats.org/officeDocument/2006/relationships" r:embed="rId3"/>
        <a:stretch>
          <a:fillRect/>
        </a:stretch>
      </xdr:blipFill>
      <xdr:spPr>
        <a:xfrm>
          <a:off x="109394625" y="400050"/>
          <a:ext cx="3156481" cy="204843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381000</xdr:rowOff>
    </xdr:to>
    <xdr:pic>
      <xdr:nvPicPr>
        <xdr:cNvPr id="2" name="Imagen 1">
          <a:extLst>
            <a:ext uri="{FF2B5EF4-FFF2-40B4-BE49-F238E27FC236}">
              <a16:creationId xmlns:a16="http://schemas.microsoft.com/office/drawing/2014/main" id="{8BB549A3-2AD5-470D-B82A-3F30F56DE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584864" y="179038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3034D719-A1F3-4008-8ECE-C6A8CCFB3E0D}"/>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461A29FE-F329-4A40-A6F6-32CEC1944F0C}"/>
            </a:ext>
          </a:extLst>
        </xdr:cNvPr>
        <xdr:cNvPicPr>
          <a:picLocks noChangeAspect="1"/>
        </xdr:cNvPicPr>
      </xdr:nvPicPr>
      <xdr:blipFill>
        <a:blip xmlns:r="http://schemas.openxmlformats.org/officeDocument/2006/relationships" r:embed="rId3"/>
        <a:stretch>
          <a:fillRect/>
        </a:stretch>
      </xdr:blipFill>
      <xdr:spPr>
        <a:xfrm>
          <a:off x="109394625" y="400050"/>
          <a:ext cx="3156481" cy="204843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77</xdr:col>
      <xdr:colOff>1190239</xdr:colOff>
      <xdr:row>27</xdr:row>
      <xdr:rowOff>301651</xdr:rowOff>
    </xdr:from>
    <xdr:to>
      <xdr:col>77</xdr:col>
      <xdr:colOff>4067968</xdr:colOff>
      <xdr:row>31</xdr:row>
      <xdr:rowOff>380999</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172114" y="13259620"/>
          <a:ext cx="2877729" cy="1805755"/>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5" name="Imagen 4">
          <a:extLst>
            <a:ext uri="{FF2B5EF4-FFF2-40B4-BE49-F238E27FC236}">
              <a16:creationId xmlns:a16="http://schemas.microsoft.com/office/drawing/2014/main" id="{DA8ADD58-6F0F-4E85-A2F2-C25CEE8BF651}"/>
            </a:ext>
          </a:extLst>
        </xdr:cNvPr>
        <xdr:cNvPicPr>
          <a:picLocks noChangeAspect="1"/>
        </xdr:cNvPicPr>
      </xdr:nvPicPr>
      <xdr:blipFill>
        <a:blip xmlns:r="http://schemas.openxmlformats.org/officeDocument/2006/relationships" r:embed="rId2"/>
        <a:stretch>
          <a:fillRect/>
        </a:stretch>
      </xdr:blipFill>
      <xdr:spPr>
        <a:xfrm>
          <a:off x="5095875" y="226217"/>
          <a:ext cx="167878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9" name="Imagen 8">
          <a:extLst>
            <a:ext uri="{FF2B5EF4-FFF2-40B4-BE49-F238E27FC236}">
              <a16:creationId xmlns:a16="http://schemas.microsoft.com/office/drawing/2014/main" id="{3EAACC78-88FB-42D0-A96D-056808D1B52B}"/>
            </a:ext>
          </a:extLst>
        </xdr:cNvPr>
        <xdr:cNvPicPr>
          <a:picLocks noChangeAspect="1"/>
        </xdr:cNvPicPr>
      </xdr:nvPicPr>
      <xdr:blipFill>
        <a:blip xmlns:r="http://schemas.openxmlformats.org/officeDocument/2006/relationships" r:embed="rId3"/>
        <a:stretch>
          <a:fillRect/>
        </a:stretch>
      </xdr:blipFill>
      <xdr:spPr>
        <a:xfrm>
          <a:off x="106241850" y="400050"/>
          <a:ext cx="3156481" cy="20484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321469</xdr:rowOff>
    </xdr:to>
    <xdr:pic>
      <xdr:nvPicPr>
        <xdr:cNvPr id="2" name="Imagen 1">
          <a:extLst>
            <a:ext uri="{FF2B5EF4-FFF2-40B4-BE49-F238E27FC236}">
              <a16:creationId xmlns:a16="http://schemas.microsoft.com/office/drawing/2014/main" id="{5DEB0D19-4848-4CF7-84B8-86F8010858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56940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1363711A-40F3-4AB2-B0DB-208CCBB05CCF}"/>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C49A175F-620A-4EE5-B297-3C347C5C52B3}"/>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381000</xdr:rowOff>
    </xdr:to>
    <xdr:pic>
      <xdr:nvPicPr>
        <xdr:cNvPr id="2" name="Imagen 1">
          <a:extLst>
            <a:ext uri="{FF2B5EF4-FFF2-40B4-BE49-F238E27FC236}">
              <a16:creationId xmlns:a16="http://schemas.microsoft.com/office/drawing/2014/main" id="{949E9F35-29B4-46CF-92EA-C2949CCE1F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56940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44134A66-CE68-4935-8841-AC5F993D55D2}"/>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8105F83B-97AE-48F7-BAA2-DA3E14C34F13}"/>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77</xdr:col>
      <xdr:colOff>1190239</xdr:colOff>
      <xdr:row>23</xdr:row>
      <xdr:rowOff>301651</xdr:rowOff>
    </xdr:from>
    <xdr:to>
      <xdr:col>77</xdr:col>
      <xdr:colOff>4067968</xdr:colOff>
      <xdr:row>27</xdr:row>
      <xdr:rowOff>380999</xdr:rowOff>
    </xdr:to>
    <xdr:pic>
      <xdr:nvPicPr>
        <xdr:cNvPr id="2" name="Imagen 1">
          <a:extLst>
            <a:ext uri="{FF2B5EF4-FFF2-40B4-BE49-F238E27FC236}">
              <a16:creationId xmlns:a16="http://schemas.microsoft.com/office/drawing/2014/main" id="{B25C90FB-A1AA-4CB9-9C45-01E47FD3D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56940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9F2FBA6A-E160-48AB-9D55-FA61908CA1A0}"/>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B60A83A5-D4E5-4B5A-AEF8-C43D64B82923}"/>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77</xdr:col>
      <xdr:colOff>1190239</xdr:colOff>
      <xdr:row>24</xdr:row>
      <xdr:rowOff>301651</xdr:rowOff>
    </xdr:from>
    <xdr:to>
      <xdr:col>77</xdr:col>
      <xdr:colOff>4067968</xdr:colOff>
      <xdr:row>28</xdr:row>
      <xdr:rowOff>381000</xdr:rowOff>
    </xdr:to>
    <xdr:pic>
      <xdr:nvPicPr>
        <xdr:cNvPr id="2" name="Imagen 1">
          <a:extLst>
            <a:ext uri="{FF2B5EF4-FFF2-40B4-BE49-F238E27FC236}">
              <a16:creationId xmlns:a16="http://schemas.microsoft.com/office/drawing/2014/main" id="{958AE0E8-6B87-457E-B8AD-0625BE02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56940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F993E687-A882-4DE8-A01F-70B3B63BCADE}"/>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4B11CE21-A1AF-483D-8D88-C1967B5238E5}"/>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77</xdr:col>
      <xdr:colOff>1190239</xdr:colOff>
      <xdr:row>26</xdr:row>
      <xdr:rowOff>301651</xdr:rowOff>
    </xdr:from>
    <xdr:to>
      <xdr:col>77</xdr:col>
      <xdr:colOff>4067968</xdr:colOff>
      <xdr:row>30</xdr:row>
      <xdr:rowOff>381000</xdr:rowOff>
    </xdr:to>
    <xdr:pic>
      <xdr:nvPicPr>
        <xdr:cNvPr id="2" name="Imagen 1">
          <a:extLst>
            <a:ext uri="{FF2B5EF4-FFF2-40B4-BE49-F238E27FC236}">
              <a16:creationId xmlns:a16="http://schemas.microsoft.com/office/drawing/2014/main" id="{B6F0DAE7-3E9C-486D-9854-F0DF82EDED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5694051"/>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431864E7-6B85-422A-805E-4DD2294CA000}"/>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E28ACE8C-9AE0-4CFB-BE0C-E95DAF02C31E}"/>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77</xdr:col>
      <xdr:colOff>1190239</xdr:colOff>
      <xdr:row>25</xdr:row>
      <xdr:rowOff>301651</xdr:rowOff>
    </xdr:from>
    <xdr:to>
      <xdr:col>77</xdr:col>
      <xdr:colOff>4067968</xdr:colOff>
      <xdr:row>29</xdr:row>
      <xdr:rowOff>381000</xdr:rowOff>
    </xdr:to>
    <xdr:pic>
      <xdr:nvPicPr>
        <xdr:cNvPr id="2" name="Imagen 1">
          <a:extLst>
            <a:ext uri="{FF2B5EF4-FFF2-40B4-BE49-F238E27FC236}">
              <a16:creationId xmlns:a16="http://schemas.microsoft.com/office/drawing/2014/main" id="{1684D4B9-4D0F-4E66-A9F8-FC0B41F24E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94289" y="16998976"/>
          <a:ext cx="2877729" cy="1793849"/>
        </a:xfrm>
        <a:prstGeom prst="rect">
          <a:avLst/>
        </a:prstGeom>
      </xdr:spPr>
    </xdr:pic>
    <xdr:clientData/>
  </xdr:twoCellAnchor>
  <xdr:twoCellAnchor editAs="oneCell">
    <xdr:from>
      <xdr:col>2</xdr:col>
      <xdr:colOff>3571875</xdr:colOff>
      <xdr:row>1</xdr:row>
      <xdr:rowOff>35717</xdr:rowOff>
    </xdr:from>
    <xdr:to>
      <xdr:col>3</xdr:col>
      <xdr:colOff>726281</xdr:colOff>
      <xdr:row>1</xdr:row>
      <xdr:rowOff>2282701</xdr:rowOff>
    </xdr:to>
    <xdr:pic>
      <xdr:nvPicPr>
        <xdr:cNvPr id="3" name="Imagen 2">
          <a:extLst>
            <a:ext uri="{FF2B5EF4-FFF2-40B4-BE49-F238E27FC236}">
              <a16:creationId xmlns:a16="http://schemas.microsoft.com/office/drawing/2014/main" id="{E951A9E2-2FE5-422E-9B02-41E9362DC834}"/>
            </a:ext>
          </a:extLst>
        </xdr:cNvPr>
        <xdr:cNvPicPr>
          <a:picLocks noChangeAspect="1"/>
        </xdr:cNvPicPr>
      </xdr:nvPicPr>
      <xdr:blipFill>
        <a:blip xmlns:r="http://schemas.openxmlformats.org/officeDocument/2006/relationships" r:embed="rId2"/>
        <a:stretch>
          <a:fillRect/>
        </a:stretch>
      </xdr:blipFill>
      <xdr:spPr>
        <a:xfrm>
          <a:off x="4124325" y="245267"/>
          <a:ext cx="1659731" cy="2246984"/>
        </a:xfrm>
        <a:prstGeom prst="rect">
          <a:avLst/>
        </a:prstGeom>
      </xdr:spPr>
    </xdr:pic>
    <xdr:clientData/>
  </xdr:twoCellAnchor>
  <xdr:twoCellAnchor editAs="oneCell">
    <xdr:from>
      <xdr:col>77</xdr:col>
      <xdr:colOff>0</xdr:colOff>
      <xdr:row>1</xdr:row>
      <xdr:rowOff>190500</xdr:rowOff>
    </xdr:from>
    <xdr:to>
      <xdr:col>77</xdr:col>
      <xdr:colOff>3156481</xdr:colOff>
      <xdr:row>1</xdr:row>
      <xdr:rowOff>2238934</xdr:rowOff>
    </xdr:to>
    <xdr:pic>
      <xdr:nvPicPr>
        <xdr:cNvPr id="4" name="Imagen 3">
          <a:extLst>
            <a:ext uri="{FF2B5EF4-FFF2-40B4-BE49-F238E27FC236}">
              <a16:creationId xmlns:a16="http://schemas.microsoft.com/office/drawing/2014/main" id="{9C714C89-4360-4C40-8BBA-C6506255E2B4}"/>
            </a:ext>
          </a:extLst>
        </xdr:cNvPr>
        <xdr:cNvPicPr>
          <a:picLocks noChangeAspect="1"/>
        </xdr:cNvPicPr>
      </xdr:nvPicPr>
      <xdr:blipFill>
        <a:blip xmlns:r="http://schemas.openxmlformats.org/officeDocument/2006/relationships" r:embed="rId3"/>
        <a:stretch>
          <a:fillRect/>
        </a:stretch>
      </xdr:blipFill>
      <xdr:spPr>
        <a:xfrm>
          <a:off x="108604050" y="400050"/>
          <a:ext cx="3156481" cy="2048434"/>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3C7B-FE06-4D45-8EAE-7DE7A83EDC0C}">
  <dimension ref="A1:BC84"/>
  <sheetViews>
    <sheetView topLeftCell="C64" zoomScale="70" zoomScaleNormal="70" workbookViewId="0">
      <selection activeCell="R70" sqref="R70:R71"/>
    </sheetView>
  </sheetViews>
  <sheetFormatPr baseColWidth="10" defaultRowHeight="15"/>
  <cols>
    <col min="2" max="2" width="29.85546875" customWidth="1"/>
    <col min="3" max="3" width="28.42578125" customWidth="1"/>
    <col min="4" max="15" width="6.7109375" customWidth="1"/>
    <col min="16" max="16" width="37.7109375" customWidth="1"/>
    <col min="17" max="17" width="43.140625" customWidth="1"/>
    <col min="18" max="18" width="31.28515625" customWidth="1"/>
    <col min="19" max="19" width="36.7109375" customWidth="1"/>
    <col min="20" max="20" width="13.5703125" customWidth="1"/>
    <col min="21" max="21" width="15.7109375" customWidth="1"/>
    <col min="22" max="22" width="14.42578125" customWidth="1"/>
    <col min="23" max="23" width="29.42578125" customWidth="1"/>
    <col min="24" max="24" width="9.85546875" customWidth="1"/>
    <col min="25" max="25" width="9.140625" customWidth="1"/>
    <col min="26" max="26" width="9.85546875" customWidth="1"/>
    <col min="27" max="27" width="9.140625" customWidth="1"/>
    <col min="28" max="28" width="9.42578125" customWidth="1"/>
    <col min="29" max="33" width="11.42578125" customWidth="1"/>
    <col min="34" max="34" width="17.140625" customWidth="1"/>
    <col min="35" max="35" width="19.28515625" customWidth="1"/>
    <col min="36" max="36" width="24.7109375" customWidth="1"/>
    <col min="37" max="37" width="19.28515625" customWidth="1"/>
    <col min="38" max="38" width="21.7109375" customWidth="1"/>
    <col min="39" max="39" width="21" customWidth="1"/>
    <col min="40" max="40" width="9.28515625" customWidth="1"/>
    <col min="41" max="41" width="22.7109375" customWidth="1"/>
    <col min="42" max="42" width="19.42578125" customWidth="1"/>
    <col min="43" max="43" width="6.7109375" customWidth="1"/>
    <col min="44" max="44" width="20.85546875" customWidth="1"/>
    <col min="45" max="45" width="21.7109375" customWidth="1"/>
    <col min="46" max="46" width="6.7109375" customWidth="1"/>
    <col min="47" max="47" width="21.7109375" customWidth="1"/>
    <col min="48" max="48" width="19.85546875" customWidth="1"/>
    <col min="49" max="49" width="6.7109375" customWidth="1"/>
    <col min="50" max="50" width="21" customWidth="1"/>
    <col min="51" max="51" width="22" customWidth="1"/>
    <col min="52" max="52" width="6.7109375" customWidth="1"/>
    <col min="53" max="53" width="27" customWidth="1"/>
    <col min="54" max="54" width="25.7109375" customWidth="1"/>
    <col min="55" max="55" width="23.140625" customWidth="1"/>
  </cols>
  <sheetData>
    <row r="1" spans="1:55" ht="15.75" thickBo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6"/>
      <c r="AF1" s="235"/>
      <c r="AG1" s="235"/>
      <c r="AH1" s="235"/>
      <c r="AI1" s="235"/>
      <c r="AJ1" s="235"/>
      <c r="AK1" s="235"/>
      <c r="AL1" s="235"/>
      <c r="AM1" s="235"/>
      <c r="AN1" s="235"/>
    </row>
    <row r="2" spans="1:55" ht="179.25" customHeight="1" thickBot="1">
      <c r="B2" s="456"/>
      <c r="C2" s="457"/>
      <c r="D2" s="457"/>
      <c r="E2" s="457"/>
      <c r="F2" s="457"/>
      <c r="G2" s="457"/>
      <c r="H2" s="457"/>
      <c r="I2" s="457"/>
      <c r="J2" s="457"/>
      <c r="K2" s="457"/>
      <c r="L2" s="457"/>
      <c r="M2" s="457"/>
      <c r="N2" s="457"/>
      <c r="O2" s="457"/>
      <c r="P2" s="458"/>
      <c r="Q2" s="462" t="s">
        <v>307</v>
      </c>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4"/>
      <c r="BB2" s="465"/>
      <c r="BC2" s="466"/>
    </row>
    <row r="3" spans="1:55" ht="69" customHeight="1" thickBot="1">
      <c r="A3" s="237"/>
      <c r="B3" s="459"/>
      <c r="C3" s="460"/>
      <c r="D3" s="460"/>
      <c r="E3" s="460"/>
      <c r="F3" s="460"/>
      <c r="G3" s="460"/>
      <c r="H3" s="460"/>
      <c r="I3" s="460"/>
      <c r="J3" s="460"/>
      <c r="K3" s="460"/>
      <c r="L3" s="460"/>
      <c r="M3" s="460"/>
      <c r="N3" s="460"/>
      <c r="O3" s="460"/>
      <c r="P3" s="461"/>
      <c r="Q3" s="470" t="s">
        <v>308</v>
      </c>
      <c r="R3" s="471"/>
      <c r="S3" s="471"/>
      <c r="T3" s="471"/>
      <c r="U3" s="471"/>
      <c r="V3" s="471"/>
      <c r="W3" s="472"/>
      <c r="X3" s="470" t="s">
        <v>309</v>
      </c>
      <c r="Y3" s="471"/>
      <c r="Z3" s="471"/>
      <c r="AA3" s="471"/>
      <c r="AB3" s="471"/>
      <c r="AC3" s="471"/>
      <c r="AD3" s="471"/>
      <c r="AE3" s="471"/>
      <c r="AF3" s="471"/>
      <c r="AG3" s="471"/>
      <c r="AH3" s="472"/>
      <c r="AI3" s="470" t="s">
        <v>310</v>
      </c>
      <c r="AJ3" s="471"/>
      <c r="AK3" s="471"/>
      <c r="AL3" s="471"/>
      <c r="AM3" s="471"/>
      <c r="AN3" s="471"/>
      <c r="AO3" s="471"/>
      <c r="AP3" s="471"/>
      <c r="AQ3" s="471"/>
      <c r="AR3" s="471"/>
      <c r="AS3" s="471"/>
      <c r="AT3" s="471"/>
      <c r="AU3" s="471"/>
      <c r="AV3" s="471"/>
      <c r="AW3" s="471"/>
      <c r="AX3" s="471"/>
      <c r="AY3" s="471"/>
      <c r="AZ3" s="471"/>
      <c r="BA3" s="467"/>
      <c r="BB3" s="468"/>
      <c r="BC3" s="469"/>
    </row>
    <row r="4" spans="1:55" s="238" customFormat="1" ht="66.75" customHeight="1" thickBot="1">
      <c r="B4" s="239"/>
      <c r="C4" s="240"/>
      <c r="D4" s="473" t="s">
        <v>311</v>
      </c>
      <c r="E4" s="473"/>
      <c r="F4" s="473"/>
      <c r="G4" s="473"/>
      <c r="H4" s="473"/>
      <c r="I4" s="473"/>
      <c r="J4" s="473"/>
      <c r="K4" s="473"/>
      <c r="L4" s="473"/>
      <c r="M4" s="473"/>
      <c r="N4" s="473"/>
      <c r="O4" s="473"/>
      <c r="P4" s="240"/>
      <c r="Q4" s="474" t="s">
        <v>312</v>
      </c>
      <c r="R4" s="475"/>
      <c r="S4" s="475"/>
      <c r="T4" s="475"/>
      <c r="U4" s="475"/>
      <c r="V4" s="475"/>
      <c r="W4" s="476"/>
      <c r="X4" s="477" t="s">
        <v>313</v>
      </c>
      <c r="Y4" s="477"/>
      <c r="Z4" s="477"/>
      <c r="AA4" s="477"/>
      <c r="AB4" s="478"/>
      <c r="AC4" s="479" t="s">
        <v>314</v>
      </c>
      <c r="AD4" s="480"/>
      <c r="AE4" s="480"/>
      <c r="AF4" s="480"/>
      <c r="AG4" s="480"/>
      <c r="AH4" s="241"/>
      <c r="AI4" s="481" t="s">
        <v>315</v>
      </c>
      <c r="AJ4" s="482"/>
      <c r="AK4" s="483"/>
      <c r="AL4" s="444" t="s">
        <v>316</v>
      </c>
      <c r="AM4" s="445"/>
      <c r="AN4" s="445"/>
      <c r="AO4" s="445"/>
      <c r="AP4" s="445"/>
      <c r="AQ4" s="445"/>
      <c r="AR4" s="445"/>
      <c r="AS4" s="445"/>
      <c r="AT4" s="445"/>
      <c r="AU4" s="445"/>
      <c r="AV4" s="445"/>
      <c r="AW4" s="445"/>
      <c r="AX4" s="445"/>
      <c r="AY4" s="445"/>
      <c r="AZ4" s="445"/>
      <c r="BA4" s="484" t="s">
        <v>317</v>
      </c>
      <c r="BB4" s="485"/>
      <c r="BC4" s="486"/>
    </row>
    <row r="5" spans="1:55" s="66" customFormat="1" ht="132" customHeight="1" thickBot="1">
      <c r="B5" s="242" t="s">
        <v>318</v>
      </c>
      <c r="C5" s="243" t="s">
        <v>319</v>
      </c>
      <c r="D5" s="244" t="s">
        <v>14</v>
      </c>
      <c r="E5" s="244" t="s">
        <v>15</v>
      </c>
      <c r="F5" s="244" t="s">
        <v>320</v>
      </c>
      <c r="G5" s="244" t="s">
        <v>17</v>
      </c>
      <c r="H5" s="244" t="s">
        <v>18</v>
      </c>
      <c r="I5" s="244" t="s">
        <v>19</v>
      </c>
      <c r="J5" s="244" t="s">
        <v>20</v>
      </c>
      <c r="K5" s="244" t="s">
        <v>21</v>
      </c>
      <c r="L5" s="244" t="s">
        <v>22</v>
      </c>
      <c r="M5" s="244" t="s">
        <v>23</v>
      </c>
      <c r="N5" s="244" t="s">
        <v>24</v>
      </c>
      <c r="O5" s="244" t="s">
        <v>25</v>
      </c>
      <c r="P5" s="245" t="s">
        <v>13</v>
      </c>
      <c r="Q5" s="246" t="s">
        <v>321</v>
      </c>
      <c r="R5" s="247" t="s">
        <v>5</v>
      </c>
      <c r="S5" s="248" t="s">
        <v>322</v>
      </c>
      <c r="T5" s="249" t="s">
        <v>323</v>
      </c>
      <c r="U5" s="249" t="s">
        <v>324</v>
      </c>
      <c r="V5" s="247" t="s">
        <v>7</v>
      </c>
      <c r="W5" s="250" t="s">
        <v>325</v>
      </c>
      <c r="X5" s="251">
        <v>2023</v>
      </c>
      <c r="Y5" s="252">
        <v>2024</v>
      </c>
      <c r="Z5" s="253">
        <v>2025</v>
      </c>
      <c r="AA5" s="254">
        <v>2026</v>
      </c>
      <c r="AB5" s="255">
        <v>2027</v>
      </c>
      <c r="AC5" s="256">
        <v>2023</v>
      </c>
      <c r="AD5" s="257">
        <v>2024</v>
      </c>
      <c r="AE5" s="258">
        <v>2025</v>
      </c>
      <c r="AF5" s="259">
        <v>2026</v>
      </c>
      <c r="AG5" s="260">
        <v>2027</v>
      </c>
      <c r="AH5" s="261" t="s">
        <v>326</v>
      </c>
      <c r="AI5" s="262" t="s">
        <v>26</v>
      </c>
      <c r="AJ5" s="263" t="s">
        <v>327</v>
      </c>
      <c r="AK5" s="264" t="s">
        <v>328</v>
      </c>
      <c r="AL5" s="265" t="s">
        <v>329</v>
      </c>
      <c r="AM5" s="266" t="s">
        <v>330</v>
      </c>
      <c r="AN5" s="267" t="s">
        <v>331</v>
      </c>
      <c r="AO5" s="268" t="s">
        <v>332</v>
      </c>
      <c r="AP5" s="268" t="s">
        <v>333</v>
      </c>
      <c r="AQ5" s="269" t="s">
        <v>334</v>
      </c>
      <c r="AR5" s="270" t="s">
        <v>335</v>
      </c>
      <c r="AS5" s="270" t="s">
        <v>336</v>
      </c>
      <c r="AT5" s="271" t="s">
        <v>337</v>
      </c>
      <c r="AU5" s="272" t="s">
        <v>338</v>
      </c>
      <c r="AV5" s="272" t="s">
        <v>339</v>
      </c>
      <c r="AW5" s="273" t="s">
        <v>340</v>
      </c>
      <c r="AX5" s="274" t="s">
        <v>341</v>
      </c>
      <c r="AY5" s="274" t="s">
        <v>342</v>
      </c>
      <c r="AZ5" s="275" t="s">
        <v>343</v>
      </c>
      <c r="BA5" s="276" t="s">
        <v>344</v>
      </c>
      <c r="BB5" s="277" t="s">
        <v>345</v>
      </c>
      <c r="BC5" s="276" t="s">
        <v>346</v>
      </c>
    </row>
    <row r="6" spans="1:55" ht="73.5" customHeight="1">
      <c r="B6" s="489" t="s">
        <v>98</v>
      </c>
      <c r="C6" s="491" t="s">
        <v>99</v>
      </c>
      <c r="D6" s="487"/>
      <c r="E6" s="487"/>
      <c r="F6" s="487"/>
      <c r="G6" s="487"/>
      <c r="H6" s="487" t="s">
        <v>348</v>
      </c>
      <c r="I6" s="487" t="s">
        <v>348</v>
      </c>
      <c r="J6" s="487"/>
      <c r="K6" s="487"/>
      <c r="L6" s="487"/>
      <c r="M6" s="487"/>
      <c r="N6" s="487"/>
      <c r="O6" s="487"/>
      <c r="P6" s="495" t="s">
        <v>188</v>
      </c>
      <c r="Q6" s="495" t="s">
        <v>349</v>
      </c>
      <c r="R6" s="289" t="s">
        <v>190</v>
      </c>
      <c r="S6" s="289" t="s">
        <v>191</v>
      </c>
      <c r="T6" s="278">
        <v>1</v>
      </c>
      <c r="U6" s="289" t="s">
        <v>97</v>
      </c>
      <c r="V6" s="289">
        <v>1</v>
      </c>
      <c r="W6" s="306" t="s">
        <v>362</v>
      </c>
      <c r="X6" s="279">
        <v>0</v>
      </c>
      <c r="Y6" s="279"/>
      <c r="Z6" s="279"/>
      <c r="AA6" s="279">
        <v>1</v>
      </c>
      <c r="AB6" s="280"/>
      <c r="AC6" s="364">
        <f>'TRANF. CT&amp;I'!AE18</f>
        <v>0</v>
      </c>
      <c r="AD6" s="281"/>
      <c r="AE6" s="281"/>
      <c r="AF6" s="281"/>
      <c r="AG6" s="281"/>
      <c r="AH6" s="317">
        <f>AC6+AD6+AE6+AF6+AG6</f>
        <v>0</v>
      </c>
      <c r="AI6" s="320">
        <f>AH6/V6</f>
        <v>0</v>
      </c>
      <c r="AJ6" s="536">
        <f>AVERAGE(AI6:AI8)</f>
        <v>0.26666666666666666</v>
      </c>
      <c r="AK6" s="533">
        <f>AVERAGE(AI6:AI75)</f>
        <v>0.23105455918666185</v>
      </c>
      <c r="AL6" s="446">
        <f>'TRANF. CT&amp;I'!AB24</f>
        <v>75000000</v>
      </c>
      <c r="AM6" s="449">
        <f>'TRANF. CT&amp;I'!AE24</f>
        <v>74989585</v>
      </c>
      <c r="AN6" s="452">
        <f>AM6/AL6</f>
        <v>0.99986113333333337</v>
      </c>
      <c r="AO6" s="282"/>
      <c r="AP6" s="282"/>
      <c r="AQ6" s="282"/>
      <c r="AR6" s="282"/>
      <c r="AS6" s="282"/>
      <c r="AT6" s="282"/>
      <c r="AU6" s="282"/>
      <c r="AV6" s="282"/>
      <c r="AW6" s="282"/>
      <c r="AX6" s="282"/>
      <c r="AY6" s="282"/>
      <c r="AZ6" s="282"/>
      <c r="BA6" s="440">
        <f>AL77+AO77+AR77+AU77+AX77</f>
        <v>31850283485</v>
      </c>
      <c r="BB6" s="440">
        <f>AM77+AP77+AS77+AV77+AY77</f>
        <v>16781118708</v>
      </c>
      <c r="BC6" s="442">
        <f>BB6/BA6</f>
        <v>0.52687501873894227</v>
      </c>
    </row>
    <row r="7" spans="1:55" ht="56.1" customHeight="1">
      <c r="B7" s="490"/>
      <c r="C7" s="492"/>
      <c r="D7" s="488"/>
      <c r="E7" s="488"/>
      <c r="F7" s="488"/>
      <c r="G7" s="488"/>
      <c r="H7" s="488"/>
      <c r="I7" s="488"/>
      <c r="J7" s="488"/>
      <c r="K7" s="488"/>
      <c r="L7" s="488"/>
      <c r="M7" s="488"/>
      <c r="N7" s="488"/>
      <c r="O7" s="488"/>
      <c r="P7" s="494"/>
      <c r="Q7" s="494"/>
      <c r="R7" s="150" t="s">
        <v>192</v>
      </c>
      <c r="S7" s="150" t="s">
        <v>193</v>
      </c>
      <c r="T7" s="283">
        <v>3</v>
      </c>
      <c r="U7" s="150" t="s">
        <v>97</v>
      </c>
      <c r="V7" s="150">
        <v>5</v>
      </c>
      <c r="W7" s="307" t="s">
        <v>362</v>
      </c>
      <c r="X7" s="284">
        <v>1</v>
      </c>
      <c r="Y7" s="284">
        <v>1</v>
      </c>
      <c r="Z7" s="284">
        <v>1</v>
      </c>
      <c r="AA7" s="284">
        <v>1</v>
      </c>
      <c r="AB7" s="285">
        <v>1</v>
      </c>
      <c r="AC7" s="353">
        <f>'TRANF. CT&amp;I'!AE19</f>
        <v>4</v>
      </c>
      <c r="AD7" s="286"/>
      <c r="AE7" s="286"/>
      <c r="AF7" s="286"/>
      <c r="AG7" s="286"/>
      <c r="AH7" s="318">
        <f>AC7+AD7+AE7+AF7+AG7</f>
        <v>4</v>
      </c>
      <c r="AI7" s="321">
        <f>AH7/V7</f>
        <v>0.8</v>
      </c>
      <c r="AJ7" s="532"/>
      <c r="AK7" s="534"/>
      <c r="AL7" s="447"/>
      <c r="AM7" s="450"/>
      <c r="AN7" s="433"/>
      <c r="AO7" s="287"/>
      <c r="AP7" s="287"/>
      <c r="AQ7" s="287"/>
      <c r="AR7" s="287"/>
      <c r="AS7" s="287"/>
      <c r="AT7" s="287"/>
      <c r="AU7" s="287"/>
      <c r="AV7" s="287"/>
      <c r="AW7" s="287"/>
      <c r="AX7" s="287"/>
      <c r="AY7" s="287"/>
      <c r="AZ7" s="287"/>
      <c r="BA7" s="441"/>
      <c r="BB7" s="441"/>
      <c r="BC7" s="443"/>
    </row>
    <row r="8" spans="1:55" ht="56.1" customHeight="1">
      <c r="B8" s="490"/>
      <c r="C8" s="493"/>
      <c r="D8" s="488"/>
      <c r="E8" s="488"/>
      <c r="F8" s="488"/>
      <c r="G8" s="488"/>
      <c r="H8" s="488"/>
      <c r="I8" s="488"/>
      <c r="J8" s="488"/>
      <c r="K8" s="488"/>
      <c r="L8" s="488"/>
      <c r="M8" s="488"/>
      <c r="N8" s="488"/>
      <c r="O8" s="488"/>
      <c r="P8" s="494"/>
      <c r="Q8" s="494"/>
      <c r="R8" s="150" t="s">
        <v>194</v>
      </c>
      <c r="S8" s="150" t="s">
        <v>195</v>
      </c>
      <c r="T8" s="283">
        <v>3</v>
      </c>
      <c r="U8" s="150" t="s">
        <v>97</v>
      </c>
      <c r="V8" s="150">
        <v>4</v>
      </c>
      <c r="W8" s="307" t="s">
        <v>362</v>
      </c>
      <c r="X8" s="284"/>
      <c r="Y8" s="284"/>
      <c r="Z8" s="284">
        <v>2</v>
      </c>
      <c r="AA8" s="284"/>
      <c r="AB8" s="285">
        <v>2</v>
      </c>
      <c r="AC8" s="353">
        <f>'TRANF. CT&amp;I'!AE20</f>
        <v>0</v>
      </c>
      <c r="AD8" s="286"/>
      <c r="AE8" s="286"/>
      <c r="AF8" s="286"/>
      <c r="AG8" s="286"/>
      <c r="AH8" s="318">
        <f t="shared" ref="AH8:AH71" si="0">AC8+AD8+AE8+AF8+AG8</f>
        <v>0</v>
      </c>
      <c r="AI8" s="321">
        <f t="shared" ref="AI8:AI71" si="1">AH8/V8</f>
        <v>0</v>
      </c>
      <c r="AJ8" s="439"/>
      <c r="AK8" s="534"/>
      <c r="AL8" s="448"/>
      <c r="AM8" s="451"/>
      <c r="AN8" s="434"/>
      <c r="AO8" s="287"/>
      <c r="AP8" s="287"/>
      <c r="AQ8" s="287"/>
      <c r="AR8" s="287"/>
      <c r="AS8" s="287"/>
      <c r="AT8" s="287"/>
      <c r="AU8" s="287"/>
      <c r="AV8" s="287"/>
      <c r="AW8" s="287"/>
      <c r="AX8" s="287"/>
      <c r="AY8" s="287"/>
      <c r="AZ8" s="287"/>
      <c r="BA8" s="441"/>
      <c r="BB8" s="441"/>
      <c r="BC8" s="443"/>
    </row>
    <row r="9" spans="1:55" ht="82.5" customHeight="1">
      <c r="B9" s="490"/>
      <c r="C9" s="493"/>
      <c r="D9" s="488"/>
      <c r="E9" s="488"/>
      <c r="F9" s="488"/>
      <c r="G9" s="488"/>
      <c r="H9" s="488" t="s">
        <v>348</v>
      </c>
      <c r="I9" s="488" t="s">
        <v>348</v>
      </c>
      <c r="J9" s="488"/>
      <c r="K9" s="488"/>
      <c r="L9" s="488"/>
      <c r="M9" s="488"/>
      <c r="N9" s="488"/>
      <c r="O9" s="488"/>
      <c r="P9" s="494" t="s">
        <v>196</v>
      </c>
      <c r="Q9" s="494" t="s">
        <v>350</v>
      </c>
      <c r="R9" s="150" t="s">
        <v>198</v>
      </c>
      <c r="S9" s="150" t="s">
        <v>199</v>
      </c>
      <c r="T9" s="283">
        <v>25</v>
      </c>
      <c r="U9" s="150" t="s">
        <v>97</v>
      </c>
      <c r="V9" s="291">
        <v>900</v>
      </c>
      <c r="W9" s="308" t="s">
        <v>362</v>
      </c>
      <c r="X9" s="284">
        <v>225</v>
      </c>
      <c r="Y9" s="284">
        <v>225</v>
      </c>
      <c r="Z9" s="284">
        <v>225</v>
      </c>
      <c r="AA9" s="284">
        <v>225</v>
      </c>
      <c r="AB9" s="285"/>
      <c r="AC9" s="353">
        <f>'G. CONOC. CT&amp;I-C'!AE18</f>
        <v>211</v>
      </c>
      <c r="AD9" s="286"/>
      <c r="AE9" s="286"/>
      <c r="AF9" s="286"/>
      <c r="AG9" s="286"/>
      <c r="AH9" s="318">
        <f t="shared" si="0"/>
        <v>211</v>
      </c>
      <c r="AI9" s="321">
        <f t="shared" si="1"/>
        <v>0.23444444444444446</v>
      </c>
      <c r="AJ9" s="438">
        <f>AVERAGE(AI9:AI11)</f>
        <v>0.32367660343270083</v>
      </c>
      <c r="AK9" s="534"/>
      <c r="AL9" s="453">
        <f>'G. CONOC. CT&amp;I-C'!AB24</f>
        <v>855829765</v>
      </c>
      <c r="AM9" s="429">
        <f>'G. CONOC. CT&amp;I-C'!AE24</f>
        <v>347065499</v>
      </c>
      <c r="AN9" s="432">
        <f>AM9/AL9</f>
        <v>0.40553099832885575</v>
      </c>
      <c r="AO9" s="287"/>
      <c r="AP9" s="287"/>
      <c r="AQ9" s="287"/>
      <c r="AR9" s="287"/>
      <c r="AS9" s="287"/>
      <c r="AT9" s="287"/>
      <c r="AU9" s="287"/>
      <c r="AV9" s="287"/>
      <c r="AW9" s="287"/>
      <c r="AX9" s="287"/>
      <c r="AY9" s="287"/>
      <c r="AZ9" s="287"/>
      <c r="BA9" s="441"/>
      <c r="BB9" s="441"/>
      <c r="BC9" s="443"/>
    </row>
    <row r="10" spans="1:55" ht="56.1" customHeight="1">
      <c r="B10" s="490"/>
      <c r="C10" s="493"/>
      <c r="D10" s="488"/>
      <c r="E10" s="488"/>
      <c r="F10" s="488"/>
      <c r="G10" s="488"/>
      <c r="H10" s="488"/>
      <c r="I10" s="488"/>
      <c r="J10" s="488"/>
      <c r="K10" s="488"/>
      <c r="L10" s="488"/>
      <c r="M10" s="488"/>
      <c r="N10" s="488"/>
      <c r="O10" s="488"/>
      <c r="P10" s="494"/>
      <c r="Q10" s="494"/>
      <c r="R10" s="291" t="s">
        <v>200</v>
      </c>
      <c r="S10" s="291" t="s">
        <v>201</v>
      </c>
      <c r="T10" s="283">
        <v>205</v>
      </c>
      <c r="U10" s="150" t="s">
        <v>97</v>
      </c>
      <c r="V10" s="291">
        <v>41</v>
      </c>
      <c r="W10" s="308" t="s">
        <v>362</v>
      </c>
      <c r="X10" s="284">
        <v>8</v>
      </c>
      <c r="Y10" s="284">
        <v>8</v>
      </c>
      <c r="Z10" s="284">
        <v>8</v>
      </c>
      <c r="AA10" s="284">
        <v>8</v>
      </c>
      <c r="AB10" s="285">
        <v>9</v>
      </c>
      <c r="AC10" s="353">
        <f>'G. CONOC. CT&amp;I-C'!AE19</f>
        <v>22</v>
      </c>
      <c r="AD10" s="286"/>
      <c r="AE10" s="286"/>
      <c r="AF10" s="286"/>
      <c r="AG10" s="286"/>
      <c r="AH10" s="318">
        <f t="shared" si="0"/>
        <v>22</v>
      </c>
      <c r="AI10" s="321">
        <f t="shared" si="1"/>
        <v>0.53658536585365857</v>
      </c>
      <c r="AJ10" s="532"/>
      <c r="AK10" s="534"/>
      <c r="AL10" s="455"/>
      <c r="AM10" s="430"/>
      <c r="AN10" s="433"/>
      <c r="AO10" s="287"/>
      <c r="AP10" s="287"/>
      <c r="AQ10" s="287"/>
      <c r="AR10" s="287"/>
      <c r="AS10" s="287"/>
      <c r="AT10" s="287"/>
      <c r="AU10" s="287"/>
      <c r="AV10" s="287"/>
      <c r="AW10" s="287"/>
      <c r="AX10" s="287"/>
      <c r="AY10" s="287"/>
      <c r="AZ10" s="287"/>
      <c r="BA10" s="441"/>
      <c r="BB10" s="441"/>
      <c r="BC10" s="443"/>
    </row>
    <row r="11" spans="1:55" ht="56.1" customHeight="1">
      <c r="B11" s="490"/>
      <c r="C11" s="493"/>
      <c r="D11" s="488"/>
      <c r="E11" s="488"/>
      <c r="F11" s="488"/>
      <c r="G11" s="488"/>
      <c r="H11" s="488"/>
      <c r="I11" s="488"/>
      <c r="J11" s="488"/>
      <c r="K11" s="488"/>
      <c r="L11" s="488"/>
      <c r="M11" s="488"/>
      <c r="N11" s="488"/>
      <c r="O11" s="488"/>
      <c r="P11" s="494"/>
      <c r="Q11" s="494"/>
      <c r="R11" s="150" t="s">
        <v>202</v>
      </c>
      <c r="S11" s="150" t="s">
        <v>203</v>
      </c>
      <c r="T11" s="283">
        <v>2</v>
      </c>
      <c r="U11" s="150" t="s">
        <v>97</v>
      </c>
      <c r="V11" s="291">
        <v>2</v>
      </c>
      <c r="W11" s="308" t="s">
        <v>362</v>
      </c>
      <c r="X11" s="284">
        <v>0.4</v>
      </c>
      <c r="Y11" s="284">
        <v>0.4</v>
      </c>
      <c r="Z11" s="284">
        <v>0.4</v>
      </c>
      <c r="AA11" s="284">
        <v>0.4</v>
      </c>
      <c r="AB11" s="285">
        <v>0.4</v>
      </c>
      <c r="AC11" s="353">
        <f>'G. CONOC. CT&amp;I-C'!AE20</f>
        <v>0.39999999999999902</v>
      </c>
      <c r="AD11" s="286"/>
      <c r="AE11" s="286"/>
      <c r="AF11" s="286"/>
      <c r="AG11" s="286"/>
      <c r="AH11" s="318">
        <f>AC11+AD11+AE11+AF11+AG11</f>
        <v>0.39999999999999902</v>
      </c>
      <c r="AI11" s="321">
        <f>AH11/V11</f>
        <v>0.19999999999999951</v>
      </c>
      <c r="AJ11" s="439"/>
      <c r="AK11" s="534"/>
      <c r="AL11" s="454"/>
      <c r="AM11" s="431"/>
      <c r="AN11" s="434"/>
      <c r="AO11" s="287"/>
      <c r="AP11" s="287"/>
      <c r="AQ11" s="287"/>
      <c r="AR11" s="287"/>
      <c r="AS11" s="287"/>
      <c r="AT11" s="287"/>
      <c r="AU11" s="287"/>
      <c r="AV11" s="287"/>
      <c r="AW11" s="287"/>
      <c r="AX11" s="287"/>
      <c r="AY11" s="287"/>
      <c r="AZ11" s="287"/>
      <c r="BA11" s="441"/>
      <c r="BB11" s="441"/>
      <c r="BC11" s="443"/>
    </row>
    <row r="12" spans="1:55" ht="56.1" customHeight="1">
      <c r="B12" s="490"/>
      <c r="C12" s="493"/>
      <c r="D12" s="290"/>
      <c r="E12" s="290"/>
      <c r="F12" s="290"/>
      <c r="G12" s="290"/>
      <c r="H12" s="290"/>
      <c r="I12" s="290" t="s">
        <v>348</v>
      </c>
      <c r="J12" s="290"/>
      <c r="K12" s="290"/>
      <c r="L12" s="290"/>
      <c r="M12" s="290"/>
      <c r="N12" s="290"/>
      <c r="O12" s="290"/>
      <c r="P12" s="291" t="s">
        <v>204</v>
      </c>
      <c r="Q12" s="291" t="s">
        <v>205</v>
      </c>
      <c r="R12" s="150" t="s">
        <v>206</v>
      </c>
      <c r="S12" s="150" t="s">
        <v>207</v>
      </c>
      <c r="T12" s="283">
        <v>0</v>
      </c>
      <c r="U12" s="150" t="s">
        <v>97</v>
      </c>
      <c r="V12" s="150">
        <v>20</v>
      </c>
      <c r="W12" s="308" t="s">
        <v>362</v>
      </c>
      <c r="X12" s="284"/>
      <c r="Y12" s="284">
        <v>5</v>
      </c>
      <c r="Z12" s="284">
        <v>5</v>
      </c>
      <c r="AA12" s="284">
        <v>5</v>
      </c>
      <c r="AB12" s="285">
        <v>5</v>
      </c>
      <c r="AC12" s="353">
        <f>'FORTA. OF. CT&amp;I-C'!AE18</f>
        <v>6</v>
      </c>
      <c r="AD12" s="286"/>
      <c r="AE12" s="286"/>
      <c r="AF12" s="286"/>
      <c r="AG12" s="286"/>
      <c r="AH12" s="318">
        <f t="shared" si="0"/>
        <v>6</v>
      </c>
      <c r="AI12" s="321">
        <f t="shared" si="1"/>
        <v>0.3</v>
      </c>
      <c r="AJ12" s="319">
        <f>AI12</f>
        <v>0.3</v>
      </c>
      <c r="AK12" s="534"/>
      <c r="AL12" s="329">
        <f>'FORTA. OF. CT&amp;I-C'!AB22</f>
        <v>75000000</v>
      </c>
      <c r="AM12" s="330">
        <f>'FORTA. OF. CT&amp;I-C'!AE22</f>
        <v>74835145</v>
      </c>
      <c r="AN12" s="425">
        <f t="shared" ref="AN12" si="2">AM12/AL12</f>
        <v>0.99780193333333334</v>
      </c>
      <c r="AO12" s="287"/>
      <c r="AP12" s="287"/>
      <c r="AQ12" s="287"/>
      <c r="AR12" s="287"/>
      <c r="AS12" s="287"/>
      <c r="AT12" s="287"/>
      <c r="AU12" s="287"/>
      <c r="AV12" s="287"/>
      <c r="AW12" s="287"/>
      <c r="AX12" s="287"/>
      <c r="AY12" s="287"/>
      <c r="AZ12" s="287"/>
      <c r="BA12" s="441"/>
      <c r="BB12" s="441"/>
      <c r="BC12" s="443"/>
    </row>
    <row r="13" spans="1:55" ht="56.1" customHeight="1">
      <c r="B13" s="490"/>
      <c r="C13" s="493"/>
      <c r="D13" s="488"/>
      <c r="E13" s="488" t="s">
        <v>348</v>
      </c>
      <c r="F13" s="488" t="s">
        <v>348</v>
      </c>
      <c r="G13" s="488" t="s">
        <v>348</v>
      </c>
      <c r="H13" s="488"/>
      <c r="I13" s="488"/>
      <c r="J13" s="488"/>
      <c r="K13" s="488"/>
      <c r="L13" s="488"/>
      <c r="M13" s="488"/>
      <c r="N13" s="488" t="s">
        <v>348</v>
      </c>
      <c r="O13" s="488"/>
      <c r="P13" s="494" t="s">
        <v>100</v>
      </c>
      <c r="Q13" s="494" t="s">
        <v>92</v>
      </c>
      <c r="R13" s="291" t="s">
        <v>93</v>
      </c>
      <c r="S13" s="291" t="s">
        <v>95</v>
      </c>
      <c r="T13" s="283">
        <v>1</v>
      </c>
      <c r="U13" s="150" t="s">
        <v>97</v>
      </c>
      <c r="V13" s="193">
        <v>1</v>
      </c>
      <c r="W13" s="308" t="s">
        <v>363</v>
      </c>
      <c r="X13" s="284"/>
      <c r="Y13" s="284"/>
      <c r="Z13" s="284"/>
      <c r="AA13" s="284"/>
      <c r="AB13" s="285">
        <v>1</v>
      </c>
      <c r="AC13" s="365">
        <f>CRAI!AE18</f>
        <v>0</v>
      </c>
      <c r="AD13" s="286"/>
      <c r="AE13" s="286"/>
      <c r="AF13" s="286"/>
      <c r="AG13" s="286"/>
      <c r="AH13" s="318">
        <f t="shared" si="0"/>
        <v>0</v>
      </c>
      <c r="AI13" s="321">
        <f t="shared" si="1"/>
        <v>0</v>
      </c>
      <c r="AJ13" s="438">
        <f>AVERAGE(AI13:AI14)</f>
        <v>0</v>
      </c>
      <c r="AK13" s="534"/>
      <c r="AL13" s="453">
        <f>CRAI!AB23</f>
        <v>1474000000</v>
      </c>
      <c r="AM13" s="429">
        <f>CRAI!AE23</f>
        <v>1167110491</v>
      </c>
      <c r="AN13" s="432">
        <f>AM13/AL13</f>
        <v>0.79179816214382637</v>
      </c>
      <c r="AO13" s="287"/>
      <c r="AP13" s="287"/>
      <c r="AQ13" s="287"/>
      <c r="AR13" s="287"/>
      <c r="AS13" s="287"/>
      <c r="AT13" s="287"/>
      <c r="AU13" s="287"/>
      <c r="AV13" s="287"/>
      <c r="AW13" s="287"/>
      <c r="AX13" s="287"/>
      <c r="AY13" s="287"/>
      <c r="AZ13" s="287"/>
      <c r="BA13" s="441"/>
      <c r="BB13" s="441"/>
      <c r="BC13" s="443"/>
    </row>
    <row r="14" spans="1:55" ht="56.1" customHeight="1">
      <c r="B14" s="490"/>
      <c r="C14" s="493"/>
      <c r="D14" s="488"/>
      <c r="E14" s="488"/>
      <c r="F14" s="488"/>
      <c r="G14" s="488"/>
      <c r="H14" s="488"/>
      <c r="I14" s="488"/>
      <c r="J14" s="488"/>
      <c r="K14" s="488"/>
      <c r="L14" s="488"/>
      <c r="M14" s="488"/>
      <c r="N14" s="488"/>
      <c r="O14" s="488"/>
      <c r="P14" s="494"/>
      <c r="Q14" s="494"/>
      <c r="R14" s="291" t="s">
        <v>94</v>
      </c>
      <c r="S14" s="291" t="s">
        <v>96</v>
      </c>
      <c r="T14" s="283">
        <v>1</v>
      </c>
      <c r="U14" s="150" t="s">
        <v>97</v>
      </c>
      <c r="V14" s="193">
        <v>1</v>
      </c>
      <c r="W14" s="308" t="s">
        <v>363</v>
      </c>
      <c r="X14" s="284"/>
      <c r="Y14" s="284"/>
      <c r="Z14" s="284">
        <v>1</v>
      </c>
      <c r="AA14" s="284"/>
      <c r="AB14" s="285"/>
      <c r="AC14" s="365">
        <f>CRAI!AE19</f>
        <v>0</v>
      </c>
      <c r="AD14" s="286"/>
      <c r="AE14" s="286"/>
      <c r="AF14" s="286"/>
      <c r="AG14" s="286"/>
      <c r="AH14" s="318">
        <f t="shared" si="0"/>
        <v>0</v>
      </c>
      <c r="AI14" s="321">
        <f t="shared" si="1"/>
        <v>0</v>
      </c>
      <c r="AJ14" s="439"/>
      <c r="AK14" s="534"/>
      <c r="AL14" s="454"/>
      <c r="AM14" s="431"/>
      <c r="AN14" s="434"/>
      <c r="AO14" s="287"/>
      <c r="AP14" s="287"/>
      <c r="AQ14" s="287"/>
      <c r="AR14" s="287"/>
      <c r="AS14" s="287"/>
      <c r="AT14" s="287"/>
      <c r="AU14" s="287"/>
      <c r="AV14" s="287"/>
      <c r="AW14" s="287"/>
      <c r="AX14" s="287"/>
      <c r="AY14" s="287"/>
      <c r="AZ14" s="287"/>
      <c r="BA14" s="441"/>
      <c r="BB14" s="441"/>
      <c r="BC14" s="443"/>
    </row>
    <row r="15" spans="1:55" ht="56.1" customHeight="1">
      <c r="B15" s="490"/>
      <c r="C15" s="492" t="s">
        <v>219</v>
      </c>
      <c r="D15" s="488" t="s">
        <v>348</v>
      </c>
      <c r="E15" s="488" t="s">
        <v>348</v>
      </c>
      <c r="F15" s="488" t="s">
        <v>348</v>
      </c>
      <c r="G15" s="488" t="s">
        <v>348</v>
      </c>
      <c r="H15" s="488" t="s">
        <v>348</v>
      </c>
      <c r="I15" s="488" t="s">
        <v>348</v>
      </c>
      <c r="J15" s="488" t="s">
        <v>348</v>
      </c>
      <c r="K15" s="488" t="s">
        <v>348</v>
      </c>
      <c r="L15" s="488" t="s">
        <v>348</v>
      </c>
      <c r="M15" s="488" t="s">
        <v>348</v>
      </c>
      <c r="N15" s="488" t="s">
        <v>348</v>
      </c>
      <c r="O15" s="488" t="s">
        <v>348</v>
      </c>
      <c r="P15" s="494" t="s">
        <v>102</v>
      </c>
      <c r="Q15" s="494" t="s">
        <v>351</v>
      </c>
      <c r="R15" s="291" t="s">
        <v>104</v>
      </c>
      <c r="S15" s="291" t="s">
        <v>106</v>
      </c>
      <c r="T15" s="283">
        <v>0</v>
      </c>
      <c r="U15" s="150" t="s">
        <v>97</v>
      </c>
      <c r="V15" s="291">
        <v>2</v>
      </c>
      <c r="W15" s="308" t="s">
        <v>363</v>
      </c>
      <c r="X15" s="284"/>
      <c r="Y15" s="284">
        <v>1</v>
      </c>
      <c r="Z15" s="284">
        <v>1</v>
      </c>
      <c r="AA15" s="284"/>
      <c r="AB15" s="285"/>
      <c r="AC15" s="365">
        <f>'C. POSGRADOS'!AE18</f>
        <v>0</v>
      </c>
      <c r="AD15" s="286"/>
      <c r="AE15" s="286"/>
      <c r="AF15" s="286"/>
      <c r="AG15" s="286"/>
      <c r="AH15" s="318">
        <f t="shared" si="0"/>
        <v>0</v>
      </c>
      <c r="AI15" s="321">
        <f t="shared" si="1"/>
        <v>0</v>
      </c>
      <c r="AJ15" s="438">
        <f>AVERAGE(AI15:AI16)</f>
        <v>0</v>
      </c>
      <c r="AK15" s="534"/>
      <c r="AL15" s="435">
        <f>'C. POSGRADOS'!AB23</f>
        <v>70000000</v>
      </c>
      <c r="AM15" s="429">
        <f>'C. POSGRADOS'!AE23</f>
        <v>67323944</v>
      </c>
      <c r="AN15" s="432">
        <f>AM15/AL15</f>
        <v>0.96177062857142859</v>
      </c>
      <c r="AO15" s="287"/>
      <c r="AP15" s="287"/>
      <c r="AQ15" s="287"/>
      <c r="AR15" s="287"/>
      <c r="AS15" s="287"/>
      <c r="AT15" s="287"/>
      <c r="AU15" s="287"/>
      <c r="AV15" s="287"/>
      <c r="AW15" s="287"/>
      <c r="AX15" s="287"/>
      <c r="AY15" s="287"/>
      <c r="AZ15" s="287"/>
      <c r="BA15" s="441"/>
      <c r="BB15" s="441"/>
      <c r="BC15" s="443"/>
    </row>
    <row r="16" spans="1:55" ht="56.1" customHeight="1">
      <c r="B16" s="490"/>
      <c r="C16" s="492"/>
      <c r="D16" s="488"/>
      <c r="E16" s="488"/>
      <c r="F16" s="488"/>
      <c r="G16" s="488"/>
      <c r="H16" s="488"/>
      <c r="I16" s="488"/>
      <c r="J16" s="488"/>
      <c r="K16" s="488"/>
      <c r="L16" s="488"/>
      <c r="M16" s="488"/>
      <c r="N16" s="488"/>
      <c r="O16" s="488"/>
      <c r="P16" s="494"/>
      <c r="Q16" s="494"/>
      <c r="R16" s="291" t="s">
        <v>105</v>
      </c>
      <c r="S16" s="291" t="s">
        <v>107</v>
      </c>
      <c r="T16" s="283">
        <v>1</v>
      </c>
      <c r="U16" s="150" t="s">
        <v>97</v>
      </c>
      <c r="V16" s="291">
        <v>1</v>
      </c>
      <c r="W16" s="308" t="s">
        <v>363</v>
      </c>
      <c r="X16" s="284"/>
      <c r="Y16" s="284">
        <v>1</v>
      </c>
      <c r="Z16" s="284"/>
      <c r="AA16" s="284"/>
      <c r="AB16" s="285"/>
      <c r="AC16" s="365">
        <f>'C. POSGRADOS'!AE19</f>
        <v>0</v>
      </c>
      <c r="AD16" s="286"/>
      <c r="AE16" s="286"/>
      <c r="AF16" s="286"/>
      <c r="AG16" s="286"/>
      <c r="AH16" s="318">
        <f t="shared" si="0"/>
        <v>0</v>
      </c>
      <c r="AI16" s="321">
        <f t="shared" si="1"/>
        <v>0</v>
      </c>
      <c r="AJ16" s="439"/>
      <c r="AK16" s="534"/>
      <c r="AL16" s="436"/>
      <c r="AM16" s="431"/>
      <c r="AN16" s="434"/>
      <c r="AO16" s="287"/>
      <c r="AP16" s="287"/>
      <c r="AQ16" s="287"/>
      <c r="AR16" s="287"/>
      <c r="AS16" s="287"/>
      <c r="AT16" s="287"/>
      <c r="AU16" s="287"/>
      <c r="AV16" s="287"/>
      <c r="AW16" s="287"/>
      <c r="AX16" s="287"/>
      <c r="AY16" s="287"/>
      <c r="AZ16" s="287"/>
      <c r="BA16" s="441"/>
      <c r="BB16" s="441"/>
      <c r="BC16" s="443"/>
    </row>
    <row r="17" spans="2:55" ht="56.1" customHeight="1">
      <c r="B17" s="490"/>
      <c r="C17" s="493"/>
      <c r="D17" s="488"/>
      <c r="E17" s="488"/>
      <c r="F17" s="488"/>
      <c r="G17" s="488"/>
      <c r="H17" s="488"/>
      <c r="I17" s="488"/>
      <c r="J17" s="488"/>
      <c r="K17" s="488"/>
      <c r="L17" s="488"/>
      <c r="M17" s="488"/>
      <c r="N17" s="488"/>
      <c r="O17" s="488"/>
      <c r="P17" s="494" t="s">
        <v>220</v>
      </c>
      <c r="Q17" s="494" t="s">
        <v>221</v>
      </c>
      <c r="R17" s="193" t="s">
        <v>222</v>
      </c>
      <c r="S17" s="193" t="s">
        <v>223</v>
      </c>
      <c r="T17" s="283">
        <v>41</v>
      </c>
      <c r="U17" s="150" t="s">
        <v>97</v>
      </c>
      <c r="V17" s="291">
        <v>14</v>
      </c>
      <c r="W17" s="308" t="s">
        <v>364</v>
      </c>
      <c r="X17" s="284">
        <v>6</v>
      </c>
      <c r="Y17" s="284">
        <v>2</v>
      </c>
      <c r="Z17" s="284">
        <v>1</v>
      </c>
      <c r="AA17" s="284">
        <v>1</v>
      </c>
      <c r="AB17" s="285">
        <v>4</v>
      </c>
      <c r="AC17" s="353">
        <f>'ACRED. PRO. ACREDITABLES '!AE18</f>
        <v>11</v>
      </c>
      <c r="AD17" s="286"/>
      <c r="AE17" s="286"/>
      <c r="AF17" s="286"/>
      <c r="AG17" s="286"/>
      <c r="AH17" s="318">
        <f t="shared" si="0"/>
        <v>11</v>
      </c>
      <c r="AI17" s="321">
        <f t="shared" si="1"/>
        <v>0.7857142857142857</v>
      </c>
      <c r="AJ17" s="438">
        <f>AVERAGE(AI17:AI18)</f>
        <v>0.61160714285714279</v>
      </c>
      <c r="AK17" s="534"/>
      <c r="AL17" s="435">
        <f>'ACRED. PRO. ACREDITABLES '!AB23</f>
        <v>650000000</v>
      </c>
      <c r="AM17" s="429">
        <f>'ACRED. PRO. ACREDITABLES '!AE23</f>
        <v>217836569</v>
      </c>
      <c r="AN17" s="432">
        <f>AM17/AL17</f>
        <v>0.33513318307692308</v>
      </c>
      <c r="AO17" s="287"/>
      <c r="AP17" s="287"/>
      <c r="AQ17" s="287"/>
      <c r="AR17" s="287"/>
      <c r="AS17" s="287"/>
      <c r="AT17" s="287"/>
      <c r="AU17" s="287"/>
      <c r="AV17" s="287"/>
      <c r="AW17" s="287"/>
      <c r="AX17" s="287"/>
      <c r="AY17" s="287"/>
      <c r="AZ17" s="287"/>
      <c r="BA17" s="441"/>
      <c r="BB17" s="441"/>
      <c r="BC17" s="443"/>
    </row>
    <row r="18" spans="2:55" ht="56.1" customHeight="1">
      <c r="B18" s="490"/>
      <c r="C18" s="493"/>
      <c r="D18" s="488"/>
      <c r="E18" s="488"/>
      <c r="F18" s="488"/>
      <c r="G18" s="488"/>
      <c r="H18" s="488"/>
      <c r="I18" s="488"/>
      <c r="J18" s="488"/>
      <c r="K18" s="488"/>
      <c r="L18" s="488"/>
      <c r="M18" s="488"/>
      <c r="N18" s="488"/>
      <c r="O18" s="488"/>
      <c r="P18" s="494"/>
      <c r="Q18" s="494"/>
      <c r="R18" s="291" t="s">
        <v>224</v>
      </c>
      <c r="S18" s="291" t="s">
        <v>225</v>
      </c>
      <c r="T18" s="283">
        <v>94</v>
      </c>
      <c r="U18" s="150" t="s">
        <v>97</v>
      </c>
      <c r="V18" s="309">
        <v>80</v>
      </c>
      <c r="W18" s="308" t="s">
        <v>364</v>
      </c>
      <c r="X18" s="284">
        <v>11</v>
      </c>
      <c r="Y18" s="284">
        <v>11</v>
      </c>
      <c r="Z18" s="284">
        <v>14</v>
      </c>
      <c r="AA18" s="284">
        <v>17</v>
      </c>
      <c r="AB18" s="285">
        <v>27</v>
      </c>
      <c r="AC18" s="353">
        <f>'ACRED. PRO. ACREDITABLES '!AE19</f>
        <v>35</v>
      </c>
      <c r="AD18" s="286"/>
      <c r="AE18" s="286"/>
      <c r="AF18" s="286"/>
      <c r="AG18" s="286"/>
      <c r="AH18" s="318">
        <f t="shared" si="0"/>
        <v>35</v>
      </c>
      <c r="AI18" s="321">
        <f t="shared" si="1"/>
        <v>0.4375</v>
      </c>
      <c r="AJ18" s="439"/>
      <c r="AK18" s="534"/>
      <c r="AL18" s="436"/>
      <c r="AM18" s="431"/>
      <c r="AN18" s="434"/>
      <c r="AO18" s="287"/>
      <c r="AP18" s="287"/>
      <c r="AQ18" s="287"/>
      <c r="AR18" s="287"/>
      <c r="AS18" s="287"/>
      <c r="AT18" s="287"/>
      <c r="AU18" s="287"/>
      <c r="AV18" s="287"/>
      <c r="AW18" s="287"/>
      <c r="AX18" s="287"/>
      <c r="AY18" s="287"/>
      <c r="AZ18" s="287"/>
      <c r="BA18" s="441"/>
      <c r="BB18" s="441"/>
      <c r="BC18" s="443"/>
    </row>
    <row r="19" spans="2:55" ht="56.1" customHeight="1">
      <c r="B19" s="490"/>
      <c r="C19" s="493"/>
      <c r="D19" s="488"/>
      <c r="E19" s="488"/>
      <c r="F19" s="488"/>
      <c r="G19" s="488"/>
      <c r="H19" s="488"/>
      <c r="I19" s="488"/>
      <c r="J19" s="488"/>
      <c r="K19" s="488"/>
      <c r="L19" s="488"/>
      <c r="M19" s="488"/>
      <c r="N19" s="488"/>
      <c r="O19" s="488"/>
      <c r="P19" s="494" t="s">
        <v>226</v>
      </c>
      <c r="Q19" s="494" t="s">
        <v>227</v>
      </c>
      <c r="R19" s="193" t="s">
        <v>228</v>
      </c>
      <c r="S19" s="193" t="s">
        <v>229</v>
      </c>
      <c r="T19" s="283">
        <v>1</v>
      </c>
      <c r="U19" s="150" t="s">
        <v>97</v>
      </c>
      <c r="V19" s="291">
        <v>1</v>
      </c>
      <c r="W19" s="308" t="s">
        <v>364</v>
      </c>
      <c r="X19" s="284"/>
      <c r="Y19" s="284"/>
      <c r="Z19" s="284"/>
      <c r="AA19" s="284">
        <v>1</v>
      </c>
      <c r="AB19" s="285"/>
      <c r="AC19" s="353">
        <f>'RENOVA. Y CERTI. INST. '!AE18</f>
        <v>0</v>
      </c>
      <c r="AD19" s="286"/>
      <c r="AE19" s="286"/>
      <c r="AF19" s="286"/>
      <c r="AG19" s="286"/>
      <c r="AH19" s="318">
        <f t="shared" si="0"/>
        <v>0</v>
      </c>
      <c r="AI19" s="321">
        <f t="shared" si="1"/>
        <v>0</v>
      </c>
      <c r="AJ19" s="438">
        <f>AVERAGE(AI19:AI20)</f>
        <v>0.25</v>
      </c>
      <c r="AK19" s="534"/>
      <c r="AL19" s="435">
        <f>'RENOVA. Y CERTI. INST. '!AB23</f>
        <v>150000000</v>
      </c>
      <c r="AM19" s="429">
        <f>'RENOVA. Y CERTI. INST. '!AE23</f>
        <v>142965793</v>
      </c>
      <c r="AN19" s="432">
        <f t="shared" ref="AN19" si="3">AM19/AL19</f>
        <v>0.95310528666666672</v>
      </c>
      <c r="AO19" s="287"/>
      <c r="AP19" s="287"/>
      <c r="AQ19" s="287"/>
      <c r="AR19" s="287"/>
      <c r="AS19" s="287"/>
      <c r="AT19" s="287"/>
      <c r="AU19" s="287"/>
      <c r="AV19" s="287"/>
      <c r="AW19" s="287"/>
      <c r="AX19" s="287"/>
      <c r="AY19" s="287"/>
      <c r="AZ19" s="287"/>
      <c r="BA19" s="441"/>
      <c r="BB19" s="441"/>
      <c r="BC19" s="443"/>
    </row>
    <row r="20" spans="2:55" ht="56.1" customHeight="1">
      <c r="B20" s="490"/>
      <c r="C20" s="493"/>
      <c r="D20" s="488"/>
      <c r="E20" s="488"/>
      <c r="F20" s="488"/>
      <c r="G20" s="488"/>
      <c r="H20" s="488"/>
      <c r="I20" s="488"/>
      <c r="J20" s="488"/>
      <c r="K20" s="488"/>
      <c r="L20" s="488"/>
      <c r="M20" s="488"/>
      <c r="N20" s="488"/>
      <c r="O20" s="488"/>
      <c r="P20" s="494"/>
      <c r="Q20" s="494"/>
      <c r="R20" s="193" t="s">
        <v>230</v>
      </c>
      <c r="S20" s="193" t="s">
        <v>231</v>
      </c>
      <c r="T20" s="283">
        <v>1</v>
      </c>
      <c r="U20" s="150" t="s">
        <v>97</v>
      </c>
      <c r="V20" s="291">
        <v>2</v>
      </c>
      <c r="W20" s="308" t="s">
        <v>364</v>
      </c>
      <c r="X20" s="284">
        <v>1</v>
      </c>
      <c r="Y20" s="284"/>
      <c r="Z20" s="284"/>
      <c r="AA20" s="284">
        <v>1</v>
      </c>
      <c r="AB20" s="285"/>
      <c r="AC20" s="353">
        <f>'RENOVA. Y CERTI. INST. '!AE19</f>
        <v>1</v>
      </c>
      <c r="AD20" s="286"/>
      <c r="AE20" s="286"/>
      <c r="AF20" s="286"/>
      <c r="AG20" s="286"/>
      <c r="AH20" s="318">
        <f t="shared" si="0"/>
        <v>1</v>
      </c>
      <c r="AI20" s="321">
        <f t="shared" si="1"/>
        <v>0.5</v>
      </c>
      <c r="AJ20" s="439"/>
      <c r="AK20" s="534"/>
      <c r="AL20" s="436"/>
      <c r="AM20" s="431"/>
      <c r="AN20" s="434"/>
      <c r="AO20" s="287"/>
      <c r="AP20" s="287"/>
      <c r="AQ20" s="287"/>
      <c r="AR20" s="287"/>
      <c r="AS20" s="287"/>
      <c r="AT20" s="287"/>
      <c r="AU20" s="287"/>
      <c r="AV20" s="287"/>
      <c r="AW20" s="287"/>
      <c r="AX20" s="287"/>
      <c r="AY20" s="287"/>
      <c r="AZ20" s="287"/>
      <c r="BA20" s="441"/>
      <c r="BB20" s="441"/>
      <c r="BC20" s="443"/>
    </row>
    <row r="21" spans="2:55" ht="56.1" customHeight="1">
      <c r="B21" s="490"/>
      <c r="C21" s="492" t="s">
        <v>352</v>
      </c>
      <c r="D21" s="488" t="s">
        <v>348</v>
      </c>
      <c r="E21" s="494"/>
      <c r="F21" s="488" t="s">
        <v>348</v>
      </c>
      <c r="G21" s="494"/>
      <c r="H21" s="494"/>
      <c r="I21" s="494"/>
      <c r="J21" s="494"/>
      <c r="K21" s="488" t="s">
        <v>348</v>
      </c>
      <c r="L21" s="494"/>
      <c r="M21" s="494"/>
      <c r="N21" s="494"/>
      <c r="O21" s="494"/>
      <c r="P21" s="291" t="s">
        <v>108</v>
      </c>
      <c r="Q21" s="291" t="s">
        <v>109</v>
      </c>
      <c r="R21" s="150" t="s">
        <v>110</v>
      </c>
      <c r="S21" s="150" t="s">
        <v>111</v>
      </c>
      <c r="T21" s="283" t="s">
        <v>378</v>
      </c>
      <c r="U21" s="150" t="s">
        <v>365</v>
      </c>
      <c r="V21" s="150">
        <v>2</v>
      </c>
      <c r="W21" s="308" t="s">
        <v>363</v>
      </c>
      <c r="X21" s="284">
        <v>0.4</v>
      </c>
      <c r="Y21" s="284">
        <v>0.4</v>
      </c>
      <c r="Z21" s="284">
        <v>0.4</v>
      </c>
      <c r="AA21" s="284">
        <v>0.4</v>
      </c>
      <c r="AB21" s="285">
        <v>0.4</v>
      </c>
      <c r="AC21" s="426">
        <f>'CUALIF. PROFES.'!AE18</f>
        <v>0.4</v>
      </c>
      <c r="AD21" s="286"/>
      <c r="AE21" s="286"/>
      <c r="AF21" s="286"/>
      <c r="AG21" s="286"/>
      <c r="AH21" s="318">
        <f t="shared" si="0"/>
        <v>0.4</v>
      </c>
      <c r="AI21" s="321">
        <f t="shared" si="1"/>
        <v>0.2</v>
      </c>
      <c r="AJ21" s="319">
        <f>AI21</f>
        <v>0.2</v>
      </c>
      <c r="AK21" s="534"/>
      <c r="AL21" s="329">
        <f>'CUALIF. PROFES.'!AB22</f>
        <v>100000000</v>
      </c>
      <c r="AM21" s="330">
        <f>'CUALIF. PROFES.'!AE22</f>
        <v>59362265</v>
      </c>
      <c r="AN21" s="425">
        <f>AM21/AL21</f>
        <v>0.59362265000000003</v>
      </c>
      <c r="AO21" s="287"/>
      <c r="AP21" s="287"/>
      <c r="AQ21" s="287"/>
      <c r="AR21" s="287"/>
      <c r="AS21" s="287"/>
      <c r="AT21" s="287"/>
      <c r="AU21" s="287"/>
      <c r="AV21" s="287"/>
      <c r="AW21" s="287"/>
      <c r="AX21" s="287"/>
      <c r="AY21" s="287"/>
      <c r="AZ21" s="287"/>
      <c r="BA21" s="441"/>
      <c r="BB21" s="441"/>
      <c r="BC21" s="443"/>
    </row>
    <row r="22" spans="2:55" ht="56.1" customHeight="1">
      <c r="B22" s="490"/>
      <c r="C22" s="492"/>
      <c r="D22" s="488"/>
      <c r="E22" s="494"/>
      <c r="F22" s="488"/>
      <c r="G22" s="494"/>
      <c r="H22" s="494"/>
      <c r="I22" s="494"/>
      <c r="J22" s="494"/>
      <c r="K22" s="488"/>
      <c r="L22" s="494"/>
      <c r="M22" s="494"/>
      <c r="N22" s="494"/>
      <c r="O22" s="494"/>
      <c r="P22" s="497" t="s">
        <v>112</v>
      </c>
      <c r="Q22" s="494" t="s">
        <v>113</v>
      </c>
      <c r="R22" s="291" t="s">
        <v>114</v>
      </c>
      <c r="S22" s="291" t="s">
        <v>115</v>
      </c>
      <c r="T22" s="283">
        <v>5</v>
      </c>
      <c r="U22" s="150" t="s">
        <v>97</v>
      </c>
      <c r="V22" s="291">
        <v>15</v>
      </c>
      <c r="W22" s="308" t="s">
        <v>363</v>
      </c>
      <c r="X22" s="284">
        <v>3</v>
      </c>
      <c r="Y22" s="284">
        <v>3</v>
      </c>
      <c r="Z22" s="284">
        <v>3</v>
      </c>
      <c r="AA22" s="284">
        <v>3</v>
      </c>
      <c r="AB22" s="285">
        <v>3</v>
      </c>
      <c r="AC22" s="365">
        <f>FISH!AE18</f>
        <v>3</v>
      </c>
      <c r="AD22" s="286"/>
      <c r="AE22" s="286"/>
      <c r="AF22" s="286"/>
      <c r="AG22" s="286"/>
      <c r="AH22" s="318">
        <f t="shared" si="0"/>
        <v>3</v>
      </c>
      <c r="AI22" s="321">
        <f t="shared" si="1"/>
        <v>0.2</v>
      </c>
      <c r="AJ22" s="438">
        <f>AVERAGE(AI22:AI23)</f>
        <v>0.2</v>
      </c>
      <c r="AK22" s="534"/>
      <c r="AL22" s="435">
        <f>FISH!AB23</f>
        <v>90000000</v>
      </c>
      <c r="AM22" s="429">
        <f>FISH!AE23</f>
        <v>74782492</v>
      </c>
      <c r="AN22" s="432">
        <f t="shared" ref="AN22:AN24" si="4">AM22/AL22</f>
        <v>0.83091657777777783</v>
      </c>
      <c r="AO22" s="287"/>
      <c r="AP22" s="287"/>
      <c r="AQ22" s="287"/>
      <c r="AR22" s="287"/>
      <c r="AS22" s="287"/>
      <c r="AT22" s="287"/>
      <c r="AU22" s="287"/>
      <c r="AV22" s="287"/>
      <c r="AW22" s="287"/>
      <c r="AX22" s="287"/>
      <c r="AY22" s="287"/>
      <c r="AZ22" s="287"/>
      <c r="BA22" s="441"/>
      <c r="BB22" s="441"/>
      <c r="BC22" s="443"/>
    </row>
    <row r="23" spans="2:55" ht="56.1" customHeight="1">
      <c r="B23" s="490"/>
      <c r="C23" s="492"/>
      <c r="D23" s="488"/>
      <c r="E23" s="494"/>
      <c r="F23" s="488"/>
      <c r="G23" s="494"/>
      <c r="H23" s="494"/>
      <c r="I23" s="494"/>
      <c r="J23" s="494"/>
      <c r="K23" s="488"/>
      <c r="L23" s="494"/>
      <c r="M23" s="494"/>
      <c r="N23" s="494"/>
      <c r="O23" s="494"/>
      <c r="P23" s="495"/>
      <c r="Q23" s="494"/>
      <c r="R23" s="291" t="s">
        <v>116</v>
      </c>
      <c r="S23" s="291" t="s">
        <v>117</v>
      </c>
      <c r="T23" s="283" t="s">
        <v>378</v>
      </c>
      <c r="U23" s="150" t="s">
        <v>97</v>
      </c>
      <c r="V23" s="291">
        <v>5</v>
      </c>
      <c r="W23" s="308" t="s">
        <v>363</v>
      </c>
      <c r="X23" s="284">
        <v>1</v>
      </c>
      <c r="Y23" s="284">
        <v>1</v>
      </c>
      <c r="Z23" s="284">
        <v>1</v>
      </c>
      <c r="AA23" s="284">
        <v>1</v>
      </c>
      <c r="AB23" s="285">
        <v>1</v>
      </c>
      <c r="AC23" s="365">
        <f>FISH!AE19</f>
        <v>1</v>
      </c>
      <c r="AD23" s="286"/>
      <c r="AE23" s="286"/>
      <c r="AF23" s="286"/>
      <c r="AG23" s="286"/>
      <c r="AH23" s="318">
        <f t="shared" si="0"/>
        <v>1</v>
      </c>
      <c r="AI23" s="321">
        <f t="shared" si="1"/>
        <v>0.2</v>
      </c>
      <c r="AJ23" s="439"/>
      <c r="AK23" s="534"/>
      <c r="AL23" s="436"/>
      <c r="AM23" s="431"/>
      <c r="AN23" s="434"/>
      <c r="AO23" s="287"/>
      <c r="AP23" s="287"/>
      <c r="AQ23" s="287"/>
      <c r="AR23" s="287"/>
      <c r="AS23" s="287"/>
      <c r="AT23" s="287"/>
      <c r="AU23" s="287"/>
      <c r="AV23" s="287"/>
      <c r="AW23" s="287"/>
      <c r="AX23" s="287"/>
      <c r="AY23" s="287"/>
      <c r="AZ23" s="287"/>
      <c r="BA23" s="441"/>
      <c r="BB23" s="441"/>
      <c r="BC23" s="443"/>
    </row>
    <row r="24" spans="2:55" ht="56.1" customHeight="1">
      <c r="B24" s="490"/>
      <c r="C24" s="492"/>
      <c r="D24" s="488"/>
      <c r="E24" s="494"/>
      <c r="F24" s="488"/>
      <c r="G24" s="494"/>
      <c r="H24" s="494"/>
      <c r="I24" s="494"/>
      <c r="J24" s="494"/>
      <c r="K24" s="488"/>
      <c r="L24" s="494"/>
      <c r="M24" s="494"/>
      <c r="N24" s="494"/>
      <c r="O24" s="494"/>
      <c r="P24" s="149" t="s">
        <v>118</v>
      </c>
      <c r="Q24" s="150" t="s">
        <v>119</v>
      </c>
      <c r="R24" s="149" t="s">
        <v>120</v>
      </c>
      <c r="S24" s="149" t="s">
        <v>121</v>
      </c>
      <c r="T24" s="283">
        <v>5</v>
      </c>
      <c r="U24" s="150" t="s">
        <v>97</v>
      </c>
      <c r="V24" s="149">
        <v>5</v>
      </c>
      <c r="W24" s="308" t="s">
        <v>363</v>
      </c>
      <c r="X24" s="284">
        <v>1</v>
      </c>
      <c r="Y24" s="284">
        <v>1</v>
      </c>
      <c r="Z24" s="284">
        <v>1</v>
      </c>
      <c r="AA24" s="284">
        <v>1</v>
      </c>
      <c r="AB24" s="285">
        <v>1</v>
      </c>
      <c r="AC24" s="365">
        <f>'OBS. EDU. Y PEDA.'!AE18</f>
        <v>1</v>
      </c>
      <c r="AD24" s="286"/>
      <c r="AE24" s="286"/>
      <c r="AF24" s="286"/>
      <c r="AG24" s="286"/>
      <c r="AH24" s="318">
        <f t="shared" si="0"/>
        <v>1</v>
      </c>
      <c r="AI24" s="321">
        <f t="shared" si="1"/>
        <v>0.2</v>
      </c>
      <c r="AJ24" s="319">
        <f>AI24</f>
        <v>0.2</v>
      </c>
      <c r="AK24" s="534"/>
      <c r="AL24" s="329">
        <f>'OBS. EDU. Y PEDA.'!AB22</f>
        <v>25000000</v>
      </c>
      <c r="AM24" s="330">
        <f>'OBS. EDU. Y PEDA.'!AE22</f>
        <v>19218435</v>
      </c>
      <c r="AN24" s="425">
        <f t="shared" si="4"/>
        <v>0.76873740000000002</v>
      </c>
      <c r="AO24" s="287"/>
      <c r="AP24" s="287"/>
      <c r="AQ24" s="287"/>
      <c r="AR24" s="287"/>
      <c r="AS24" s="287"/>
      <c r="AT24" s="287"/>
      <c r="AU24" s="287"/>
      <c r="AV24" s="287"/>
      <c r="AW24" s="287"/>
      <c r="AX24" s="287"/>
      <c r="AY24" s="287"/>
      <c r="AZ24" s="287"/>
      <c r="BA24" s="441"/>
      <c r="BB24" s="441"/>
      <c r="BC24" s="443"/>
    </row>
    <row r="25" spans="2:55" ht="56.1" customHeight="1">
      <c r="B25" s="490"/>
      <c r="C25" s="492"/>
      <c r="D25" s="488"/>
      <c r="E25" s="494"/>
      <c r="F25" s="488"/>
      <c r="G25" s="494"/>
      <c r="H25" s="494"/>
      <c r="I25" s="494"/>
      <c r="J25" s="494"/>
      <c r="K25" s="488"/>
      <c r="L25" s="494"/>
      <c r="M25" s="494"/>
      <c r="N25" s="494"/>
      <c r="O25" s="494"/>
      <c r="P25" s="494" t="s">
        <v>122</v>
      </c>
      <c r="Q25" s="494" t="s">
        <v>123</v>
      </c>
      <c r="R25" s="150" t="s">
        <v>120</v>
      </c>
      <c r="S25" s="150" t="s">
        <v>115</v>
      </c>
      <c r="T25" s="283">
        <v>14</v>
      </c>
      <c r="U25" s="150" t="s">
        <v>97</v>
      </c>
      <c r="V25" s="150">
        <v>25</v>
      </c>
      <c r="W25" s="308" t="s">
        <v>363</v>
      </c>
      <c r="X25" s="284">
        <v>6</v>
      </c>
      <c r="Y25" s="284">
        <v>5</v>
      </c>
      <c r="Z25" s="284">
        <v>5</v>
      </c>
      <c r="AA25" s="284">
        <v>5</v>
      </c>
      <c r="AB25" s="285">
        <v>4</v>
      </c>
      <c r="AC25" s="365">
        <f>'ORQUESTA S.'!AE18</f>
        <v>7</v>
      </c>
      <c r="AD25" s="286"/>
      <c r="AE25" s="286"/>
      <c r="AF25" s="286"/>
      <c r="AG25" s="286"/>
      <c r="AH25" s="318">
        <f t="shared" si="0"/>
        <v>7</v>
      </c>
      <c r="AI25" s="321">
        <f t="shared" si="1"/>
        <v>0.28000000000000003</v>
      </c>
      <c r="AJ25" s="438">
        <f>AVERAGE(AI25:AI26)</f>
        <v>0.24000000000000002</v>
      </c>
      <c r="AK25" s="534"/>
      <c r="AL25" s="435">
        <f>'ORQUESTA S.'!AB23</f>
        <v>100000000</v>
      </c>
      <c r="AM25" s="429">
        <f>'ORQUESTA S.'!AE23</f>
        <v>86412539</v>
      </c>
      <c r="AN25" s="432">
        <f>AM25/AL25</f>
        <v>0.86412538999999999</v>
      </c>
      <c r="AO25" s="287"/>
      <c r="AP25" s="287"/>
      <c r="AQ25" s="287"/>
      <c r="AR25" s="287"/>
      <c r="AS25" s="287"/>
      <c r="AT25" s="287"/>
      <c r="AU25" s="287"/>
      <c r="AV25" s="287"/>
      <c r="AW25" s="287"/>
      <c r="AX25" s="287"/>
      <c r="AY25" s="287"/>
      <c r="AZ25" s="287"/>
      <c r="BA25" s="441"/>
      <c r="BB25" s="441"/>
      <c r="BC25" s="443"/>
    </row>
    <row r="26" spans="2:55" ht="56.1" customHeight="1">
      <c r="B26" s="490"/>
      <c r="C26" s="493"/>
      <c r="D26" s="488"/>
      <c r="E26" s="494"/>
      <c r="F26" s="488"/>
      <c r="G26" s="494"/>
      <c r="H26" s="494"/>
      <c r="I26" s="494"/>
      <c r="J26" s="494"/>
      <c r="K26" s="488"/>
      <c r="L26" s="494"/>
      <c r="M26" s="494"/>
      <c r="N26" s="494"/>
      <c r="O26" s="494"/>
      <c r="P26" s="494"/>
      <c r="Q26" s="494"/>
      <c r="R26" s="150" t="s">
        <v>124</v>
      </c>
      <c r="S26" s="150" t="s">
        <v>125</v>
      </c>
      <c r="T26" s="283">
        <v>18</v>
      </c>
      <c r="U26" s="150" t="s">
        <v>97</v>
      </c>
      <c r="V26" s="291">
        <v>25</v>
      </c>
      <c r="W26" s="308" t="s">
        <v>363</v>
      </c>
      <c r="X26" s="284">
        <v>5</v>
      </c>
      <c r="Y26" s="284">
        <v>5</v>
      </c>
      <c r="Z26" s="284">
        <v>5</v>
      </c>
      <c r="AA26" s="284">
        <v>5</v>
      </c>
      <c r="AB26" s="285">
        <v>5</v>
      </c>
      <c r="AC26" s="365">
        <f>'ORQUESTA S.'!AE19</f>
        <v>5</v>
      </c>
      <c r="AD26" s="286"/>
      <c r="AE26" s="286"/>
      <c r="AF26" s="286"/>
      <c r="AG26" s="286"/>
      <c r="AH26" s="318">
        <f t="shared" si="0"/>
        <v>5</v>
      </c>
      <c r="AI26" s="321">
        <f t="shared" si="1"/>
        <v>0.2</v>
      </c>
      <c r="AJ26" s="439"/>
      <c r="AK26" s="534"/>
      <c r="AL26" s="436"/>
      <c r="AM26" s="431"/>
      <c r="AN26" s="434"/>
      <c r="AO26" s="287"/>
      <c r="AP26" s="287"/>
      <c r="AQ26" s="287"/>
      <c r="AR26" s="287"/>
      <c r="AS26" s="287"/>
      <c r="AT26" s="287"/>
      <c r="AU26" s="287"/>
      <c r="AV26" s="287"/>
      <c r="AW26" s="287"/>
      <c r="AX26" s="287"/>
      <c r="AY26" s="287"/>
      <c r="AZ26" s="287"/>
      <c r="BA26" s="441"/>
      <c r="BB26" s="441"/>
      <c r="BC26" s="443"/>
    </row>
    <row r="27" spans="2:55" ht="56.1" customHeight="1">
      <c r="B27" s="498" t="s">
        <v>156</v>
      </c>
      <c r="C27" s="500" t="s">
        <v>127</v>
      </c>
      <c r="D27" s="494"/>
      <c r="E27" s="488" t="s">
        <v>348</v>
      </c>
      <c r="F27" s="494"/>
      <c r="G27" s="494"/>
      <c r="H27" s="494"/>
      <c r="I27" s="494"/>
      <c r="J27" s="494"/>
      <c r="K27" s="488"/>
      <c r="L27" s="488" t="s">
        <v>348</v>
      </c>
      <c r="M27" s="494"/>
      <c r="N27" s="494"/>
      <c r="O27" s="494"/>
      <c r="P27" s="496" t="s">
        <v>233</v>
      </c>
      <c r="Q27" s="496" t="s">
        <v>232</v>
      </c>
      <c r="R27" s="150" t="s">
        <v>234</v>
      </c>
      <c r="S27" s="150" t="s">
        <v>235</v>
      </c>
      <c r="T27" s="283" t="s">
        <v>378</v>
      </c>
      <c r="U27" s="150" t="s">
        <v>97</v>
      </c>
      <c r="V27" s="149">
        <v>1</v>
      </c>
      <c r="W27" s="308" t="s">
        <v>364</v>
      </c>
      <c r="X27" s="284"/>
      <c r="Y27" s="284"/>
      <c r="Z27" s="284">
        <v>1</v>
      </c>
      <c r="AA27" s="284"/>
      <c r="AB27" s="285"/>
      <c r="AC27" s="353">
        <f>'SIST. GES. AMBI. '!AE18</f>
        <v>0</v>
      </c>
      <c r="AD27" s="286"/>
      <c r="AE27" s="286"/>
      <c r="AF27" s="286"/>
      <c r="AG27" s="286"/>
      <c r="AH27" s="318">
        <f t="shared" si="0"/>
        <v>0</v>
      </c>
      <c r="AI27" s="321">
        <f t="shared" si="1"/>
        <v>0</v>
      </c>
      <c r="AJ27" s="438">
        <f>AVERAGE(AI27:AI29)</f>
        <v>0</v>
      </c>
      <c r="AK27" s="534"/>
      <c r="AL27" s="435">
        <f>'SIST. GES. AMBI. '!AB24</f>
        <v>100000000</v>
      </c>
      <c r="AM27" s="429">
        <f>'SIST. GES. AMBI. '!AE24</f>
        <v>90418043</v>
      </c>
      <c r="AN27" s="432">
        <f t="shared" ref="AN27" si="5">AM27/AL27</f>
        <v>0.90418043000000003</v>
      </c>
      <c r="AO27" s="287"/>
      <c r="AP27" s="287"/>
      <c r="AQ27" s="287"/>
      <c r="AR27" s="287"/>
      <c r="AS27" s="287"/>
      <c r="AT27" s="287"/>
      <c r="AU27" s="287"/>
      <c r="AV27" s="287"/>
      <c r="AW27" s="287"/>
      <c r="AX27" s="287"/>
      <c r="AY27" s="287"/>
      <c r="AZ27" s="287"/>
      <c r="BA27" s="441"/>
      <c r="BB27" s="441"/>
      <c r="BC27" s="443"/>
    </row>
    <row r="28" spans="2:55" ht="56.1" customHeight="1">
      <c r="B28" s="499"/>
      <c r="C28" s="501"/>
      <c r="D28" s="494"/>
      <c r="E28" s="488"/>
      <c r="F28" s="494"/>
      <c r="G28" s="494"/>
      <c r="H28" s="494"/>
      <c r="I28" s="494"/>
      <c r="J28" s="494"/>
      <c r="K28" s="488"/>
      <c r="L28" s="488"/>
      <c r="M28" s="494"/>
      <c r="N28" s="494"/>
      <c r="O28" s="494"/>
      <c r="P28" s="496"/>
      <c r="Q28" s="496"/>
      <c r="R28" s="150" t="s">
        <v>236</v>
      </c>
      <c r="S28" s="150" t="s">
        <v>237</v>
      </c>
      <c r="T28" s="283">
        <v>1</v>
      </c>
      <c r="U28" s="150" t="s">
        <v>97</v>
      </c>
      <c r="V28" s="149">
        <v>5</v>
      </c>
      <c r="W28" s="308" t="s">
        <v>364</v>
      </c>
      <c r="X28" s="284">
        <v>1</v>
      </c>
      <c r="Y28" s="284">
        <v>1</v>
      </c>
      <c r="Z28" s="284">
        <v>1</v>
      </c>
      <c r="AA28" s="284">
        <v>1</v>
      </c>
      <c r="AB28" s="285">
        <v>1</v>
      </c>
      <c r="AC28" s="353">
        <f>'SIST. GES. AMBI. '!AE19</f>
        <v>0</v>
      </c>
      <c r="AD28" s="286"/>
      <c r="AE28" s="286"/>
      <c r="AF28" s="286"/>
      <c r="AG28" s="286"/>
      <c r="AH28" s="318">
        <f t="shared" si="0"/>
        <v>0</v>
      </c>
      <c r="AI28" s="321">
        <f t="shared" si="1"/>
        <v>0</v>
      </c>
      <c r="AJ28" s="532"/>
      <c r="AK28" s="534"/>
      <c r="AL28" s="437"/>
      <c r="AM28" s="430"/>
      <c r="AN28" s="433"/>
      <c r="AO28" s="287"/>
      <c r="AP28" s="287"/>
      <c r="AQ28" s="287"/>
      <c r="AR28" s="287"/>
      <c r="AS28" s="287"/>
      <c r="AT28" s="287"/>
      <c r="AU28" s="287"/>
      <c r="AV28" s="287"/>
      <c r="AW28" s="287"/>
      <c r="AX28" s="287"/>
      <c r="AY28" s="287"/>
      <c r="AZ28" s="287"/>
      <c r="BA28" s="441"/>
      <c r="BB28" s="441"/>
      <c r="BC28" s="443"/>
    </row>
    <row r="29" spans="2:55" ht="56.1" customHeight="1">
      <c r="B29" s="499"/>
      <c r="C29" s="501"/>
      <c r="D29" s="494"/>
      <c r="E29" s="488"/>
      <c r="F29" s="494"/>
      <c r="G29" s="494"/>
      <c r="H29" s="494"/>
      <c r="I29" s="494"/>
      <c r="J29" s="494"/>
      <c r="K29" s="488"/>
      <c r="L29" s="488"/>
      <c r="M29" s="494"/>
      <c r="N29" s="494"/>
      <c r="O29" s="494"/>
      <c r="P29" s="496"/>
      <c r="Q29" s="496"/>
      <c r="R29" s="150" t="s">
        <v>238</v>
      </c>
      <c r="S29" s="150" t="s">
        <v>239</v>
      </c>
      <c r="T29" s="283" t="s">
        <v>378</v>
      </c>
      <c r="U29" s="150" t="s">
        <v>97</v>
      </c>
      <c r="V29" s="149">
        <v>3</v>
      </c>
      <c r="W29" s="308" t="s">
        <v>364</v>
      </c>
      <c r="X29" s="284"/>
      <c r="Y29" s="284"/>
      <c r="Z29" s="284">
        <v>1</v>
      </c>
      <c r="AA29" s="284">
        <v>1</v>
      </c>
      <c r="AB29" s="285">
        <v>1</v>
      </c>
      <c r="AC29" s="353">
        <f>'SIST. GES. AMBI. '!AE20</f>
        <v>0</v>
      </c>
      <c r="AD29" s="286"/>
      <c r="AE29" s="286"/>
      <c r="AF29" s="286"/>
      <c r="AG29" s="286"/>
      <c r="AH29" s="318">
        <f t="shared" si="0"/>
        <v>0</v>
      </c>
      <c r="AI29" s="321">
        <f t="shared" si="1"/>
        <v>0</v>
      </c>
      <c r="AJ29" s="439"/>
      <c r="AK29" s="534"/>
      <c r="AL29" s="436"/>
      <c r="AM29" s="431"/>
      <c r="AN29" s="434"/>
      <c r="AO29" s="287"/>
      <c r="AP29" s="287"/>
      <c r="AQ29" s="287"/>
      <c r="AR29" s="287"/>
      <c r="AS29" s="287"/>
      <c r="AT29" s="287"/>
      <c r="AU29" s="287"/>
      <c r="AV29" s="287"/>
      <c r="AW29" s="287"/>
      <c r="AX29" s="287"/>
      <c r="AY29" s="287"/>
      <c r="AZ29" s="287"/>
      <c r="BA29" s="441"/>
      <c r="BB29" s="441"/>
      <c r="BC29" s="443"/>
    </row>
    <row r="30" spans="2:55" ht="56.1" customHeight="1">
      <c r="B30" s="499"/>
      <c r="C30" s="501"/>
      <c r="D30" s="494"/>
      <c r="E30" s="494"/>
      <c r="F30" s="494"/>
      <c r="G30" s="494"/>
      <c r="H30" s="494"/>
      <c r="I30" s="494"/>
      <c r="J30" s="502" t="s">
        <v>348</v>
      </c>
      <c r="K30" s="494"/>
      <c r="L30" s="494"/>
      <c r="M30" s="494"/>
      <c r="N30" s="494"/>
      <c r="O30" s="494"/>
      <c r="P30" s="496" t="s">
        <v>128</v>
      </c>
      <c r="Q30" s="496" t="s">
        <v>129</v>
      </c>
      <c r="R30" s="291" t="s">
        <v>130</v>
      </c>
      <c r="S30" s="291" t="s">
        <v>131</v>
      </c>
      <c r="T30" s="283">
        <v>1</v>
      </c>
      <c r="U30" s="150" t="s">
        <v>97</v>
      </c>
      <c r="V30" s="291">
        <v>1</v>
      </c>
      <c r="W30" s="308" t="s">
        <v>363</v>
      </c>
      <c r="X30" s="284"/>
      <c r="Y30" s="284">
        <v>1</v>
      </c>
      <c r="Z30" s="284"/>
      <c r="AA30" s="284"/>
      <c r="AB30" s="285"/>
      <c r="AC30" s="353">
        <f>'EGRESADOS '!AE18</f>
        <v>0</v>
      </c>
      <c r="AD30" s="286"/>
      <c r="AE30" s="286"/>
      <c r="AF30" s="286"/>
      <c r="AG30" s="286"/>
      <c r="AH30" s="318">
        <f t="shared" si="0"/>
        <v>0</v>
      </c>
      <c r="AI30" s="321">
        <f t="shared" si="1"/>
        <v>0</v>
      </c>
      <c r="AJ30" s="438">
        <f>AVERAGE(AI30:AI33)</f>
        <v>0.24289583333333331</v>
      </c>
      <c r="AK30" s="534"/>
      <c r="AL30" s="435">
        <f>'EGRESADOS '!AB25</f>
        <v>53000000</v>
      </c>
      <c r="AM30" s="429">
        <f>'EGRESADOS '!AE25</f>
        <v>48749671</v>
      </c>
      <c r="AN30" s="432">
        <f t="shared" ref="AN30:AN34" si="6">AM30/AL30</f>
        <v>0.91980511320754721</v>
      </c>
      <c r="AO30" s="287"/>
      <c r="AP30" s="287"/>
      <c r="AQ30" s="287"/>
      <c r="AR30" s="287"/>
      <c r="AS30" s="287"/>
      <c r="AT30" s="287"/>
      <c r="AU30" s="287"/>
      <c r="AV30" s="287"/>
      <c r="AW30" s="287"/>
      <c r="AX30" s="287"/>
      <c r="AY30" s="287"/>
      <c r="AZ30" s="287"/>
      <c r="BA30" s="441"/>
      <c r="BB30" s="441"/>
      <c r="BC30" s="443"/>
    </row>
    <row r="31" spans="2:55" ht="56.1" customHeight="1">
      <c r="B31" s="499"/>
      <c r="C31" s="501"/>
      <c r="D31" s="494"/>
      <c r="E31" s="494"/>
      <c r="F31" s="494"/>
      <c r="G31" s="494"/>
      <c r="H31" s="494"/>
      <c r="I31" s="494"/>
      <c r="J31" s="502"/>
      <c r="K31" s="494"/>
      <c r="L31" s="494"/>
      <c r="M31" s="494"/>
      <c r="N31" s="494"/>
      <c r="O31" s="494"/>
      <c r="P31" s="496"/>
      <c r="Q31" s="496"/>
      <c r="R31" s="291" t="s">
        <v>132</v>
      </c>
      <c r="S31" s="291" t="s">
        <v>133</v>
      </c>
      <c r="T31" s="283">
        <v>2</v>
      </c>
      <c r="U31" s="150" t="s">
        <v>97</v>
      </c>
      <c r="V31" s="291">
        <v>1</v>
      </c>
      <c r="W31" s="308" t="s">
        <v>363</v>
      </c>
      <c r="X31" s="284"/>
      <c r="Y31" s="284">
        <v>1</v>
      </c>
      <c r="Z31" s="284"/>
      <c r="AA31" s="284"/>
      <c r="AB31" s="285"/>
      <c r="AC31" s="353">
        <f>'EGRESADOS '!AE19</f>
        <v>0</v>
      </c>
      <c r="AD31" s="286"/>
      <c r="AE31" s="286"/>
      <c r="AF31" s="286"/>
      <c r="AG31" s="286"/>
      <c r="AH31" s="318">
        <f t="shared" si="0"/>
        <v>0</v>
      </c>
      <c r="AI31" s="321">
        <f t="shared" si="1"/>
        <v>0</v>
      </c>
      <c r="AJ31" s="532"/>
      <c r="AK31" s="534"/>
      <c r="AL31" s="437"/>
      <c r="AM31" s="430"/>
      <c r="AN31" s="433"/>
      <c r="AO31" s="287"/>
      <c r="AP31" s="287"/>
      <c r="AQ31" s="287"/>
      <c r="AR31" s="287"/>
      <c r="AS31" s="287"/>
      <c r="AT31" s="287"/>
      <c r="AU31" s="287"/>
      <c r="AV31" s="287"/>
      <c r="AW31" s="287"/>
      <c r="AX31" s="287"/>
      <c r="AY31" s="287"/>
      <c r="AZ31" s="287"/>
      <c r="BA31" s="441"/>
      <c r="BB31" s="441"/>
      <c r="BC31" s="443"/>
    </row>
    <row r="32" spans="2:55" ht="56.1" customHeight="1">
      <c r="B32" s="499"/>
      <c r="C32" s="501"/>
      <c r="D32" s="494"/>
      <c r="E32" s="494"/>
      <c r="F32" s="494"/>
      <c r="G32" s="494"/>
      <c r="H32" s="494"/>
      <c r="I32" s="494"/>
      <c r="J32" s="502"/>
      <c r="K32" s="494"/>
      <c r="L32" s="494"/>
      <c r="M32" s="494"/>
      <c r="N32" s="494"/>
      <c r="O32" s="494"/>
      <c r="P32" s="496"/>
      <c r="Q32" s="496"/>
      <c r="R32" s="291" t="s">
        <v>134</v>
      </c>
      <c r="S32" s="291" t="s">
        <v>115</v>
      </c>
      <c r="T32" s="283">
        <v>20</v>
      </c>
      <c r="U32" s="150" t="s">
        <v>97</v>
      </c>
      <c r="V32" s="291">
        <v>120</v>
      </c>
      <c r="W32" s="308" t="s">
        <v>363</v>
      </c>
      <c r="X32" s="284">
        <v>24</v>
      </c>
      <c r="Y32" s="284">
        <v>24</v>
      </c>
      <c r="Z32" s="284">
        <v>24</v>
      </c>
      <c r="AA32" s="284">
        <v>24</v>
      </c>
      <c r="AB32" s="285">
        <v>24</v>
      </c>
      <c r="AC32" s="353">
        <f>'EGRESADOS '!AE20</f>
        <v>79</v>
      </c>
      <c r="AD32" s="286"/>
      <c r="AE32" s="286"/>
      <c r="AF32" s="286"/>
      <c r="AG32" s="286"/>
      <c r="AH32" s="318">
        <f t="shared" si="0"/>
        <v>79</v>
      </c>
      <c r="AI32" s="321">
        <f t="shared" si="1"/>
        <v>0.65833333333333333</v>
      </c>
      <c r="AJ32" s="532"/>
      <c r="AK32" s="534"/>
      <c r="AL32" s="437"/>
      <c r="AM32" s="430"/>
      <c r="AN32" s="433"/>
      <c r="AO32" s="287"/>
      <c r="AP32" s="287"/>
      <c r="AQ32" s="287"/>
      <c r="AR32" s="287"/>
      <c r="AS32" s="287"/>
      <c r="AT32" s="287"/>
      <c r="AU32" s="287"/>
      <c r="AV32" s="287"/>
      <c r="AW32" s="287"/>
      <c r="AX32" s="287"/>
      <c r="AY32" s="287"/>
      <c r="AZ32" s="287"/>
      <c r="BA32" s="441"/>
      <c r="BB32" s="441"/>
      <c r="BC32" s="443"/>
    </row>
    <row r="33" spans="2:55" ht="56.1" customHeight="1">
      <c r="B33" s="499"/>
      <c r="C33" s="501"/>
      <c r="D33" s="494"/>
      <c r="E33" s="494"/>
      <c r="F33" s="494"/>
      <c r="G33" s="494"/>
      <c r="H33" s="494"/>
      <c r="I33" s="494"/>
      <c r="J33" s="502"/>
      <c r="K33" s="494"/>
      <c r="L33" s="494"/>
      <c r="M33" s="494"/>
      <c r="N33" s="494"/>
      <c r="O33" s="494"/>
      <c r="P33" s="496"/>
      <c r="Q33" s="496"/>
      <c r="R33" s="291" t="s">
        <v>135</v>
      </c>
      <c r="S33" s="291" t="s">
        <v>136</v>
      </c>
      <c r="T33" s="283">
        <v>4000</v>
      </c>
      <c r="U33" s="150" t="s">
        <v>97</v>
      </c>
      <c r="V33" s="291">
        <v>4000</v>
      </c>
      <c r="W33" s="308" t="s">
        <v>363</v>
      </c>
      <c r="X33" s="284">
        <v>800</v>
      </c>
      <c r="Y33" s="284">
        <v>800</v>
      </c>
      <c r="Z33" s="284">
        <v>800</v>
      </c>
      <c r="AA33" s="284">
        <v>800</v>
      </c>
      <c r="AB33" s="285">
        <v>800</v>
      </c>
      <c r="AC33" s="353">
        <f>'EGRESADOS '!AE21</f>
        <v>1253</v>
      </c>
      <c r="AD33" s="286"/>
      <c r="AE33" s="286"/>
      <c r="AF33" s="286"/>
      <c r="AG33" s="286"/>
      <c r="AH33" s="318">
        <f t="shared" si="0"/>
        <v>1253</v>
      </c>
      <c r="AI33" s="321">
        <f t="shared" si="1"/>
        <v>0.31324999999999997</v>
      </c>
      <c r="AJ33" s="439"/>
      <c r="AK33" s="534"/>
      <c r="AL33" s="436"/>
      <c r="AM33" s="431"/>
      <c r="AN33" s="434"/>
      <c r="AO33" s="287"/>
      <c r="AP33" s="287"/>
      <c r="AQ33" s="287"/>
      <c r="AR33" s="287"/>
      <c r="AS33" s="287"/>
      <c r="AT33" s="287"/>
      <c r="AU33" s="287"/>
      <c r="AV33" s="287"/>
      <c r="AW33" s="287"/>
      <c r="AX33" s="287"/>
      <c r="AY33" s="287"/>
      <c r="AZ33" s="287"/>
      <c r="BA33" s="441"/>
      <c r="BB33" s="441"/>
      <c r="BC33" s="443"/>
    </row>
    <row r="34" spans="2:55" ht="56.1" customHeight="1">
      <c r="B34" s="499"/>
      <c r="C34" s="501"/>
      <c r="D34" s="494"/>
      <c r="E34" s="502" t="s">
        <v>348</v>
      </c>
      <c r="F34" s="494"/>
      <c r="G34" s="494"/>
      <c r="H34" s="502" t="s">
        <v>348</v>
      </c>
      <c r="I34" s="494"/>
      <c r="J34" s="494"/>
      <c r="K34" s="494"/>
      <c r="L34" s="494"/>
      <c r="M34" s="494"/>
      <c r="N34" s="494"/>
      <c r="O34" s="494"/>
      <c r="P34" s="494" t="s">
        <v>137</v>
      </c>
      <c r="Q34" s="494" t="s">
        <v>138</v>
      </c>
      <c r="R34" s="291" t="s">
        <v>139</v>
      </c>
      <c r="S34" s="291" t="s">
        <v>140</v>
      </c>
      <c r="T34" s="283">
        <v>3</v>
      </c>
      <c r="U34" s="150" t="s">
        <v>97</v>
      </c>
      <c r="V34" s="291">
        <v>3</v>
      </c>
      <c r="W34" s="308" t="s">
        <v>363</v>
      </c>
      <c r="X34" s="284">
        <v>0.6</v>
      </c>
      <c r="Y34" s="284">
        <v>0.6</v>
      </c>
      <c r="Z34" s="284">
        <v>0.6</v>
      </c>
      <c r="AA34" s="284">
        <v>0.6</v>
      </c>
      <c r="AB34" s="285">
        <v>0.6</v>
      </c>
      <c r="AC34" s="353">
        <f>'DISCAPACIDAD '!AE18</f>
        <v>0.60000000000000009</v>
      </c>
      <c r="AD34" s="286"/>
      <c r="AE34" s="286"/>
      <c r="AF34" s="286"/>
      <c r="AG34" s="286"/>
      <c r="AH34" s="318">
        <f t="shared" si="0"/>
        <v>0.60000000000000009</v>
      </c>
      <c r="AI34" s="321">
        <f t="shared" si="1"/>
        <v>0.20000000000000004</v>
      </c>
      <c r="AJ34" s="438">
        <f>AVERAGE(AI34:AI36)</f>
        <v>0.13333333333333333</v>
      </c>
      <c r="AK34" s="534"/>
      <c r="AL34" s="435">
        <f>'DISCAPACIDAD '!AB24</f>
        <v>88000000</v>
      </c>
      <c r="AM34" s="429">
        <f>'DISCAPACIDAD '!AE24</f>
        <v>44325840</v>
      </c>
      <c r="AN34" s="432">
        <f t="shared" si="6"/>
        <v>0.50370272727272725</v>
      </c>
      <c r="AO34" s="287"/>
      <c r="AP34" s="287"/>
      <c r="AQ34" s="287"/>
      <c r="AR34" s="287"/>
      <c r="AS34" s="287"/>
      <c r="AT34" s="287"/>
      <c r="AU34" s="287"/>
      <c r="AV34" s="287"/>
      <c r="AW34" s="287"/>
      <c r="AX34" s="287"/>
      <c r="AY34" s="287"/>
      <c r="AZ34" s="287"/>
      <c r="BA34" s="441"/>
      <c r="BB34" s="441"/>
      <c r="BC34" s="443"/>
    </row>
    <row r="35" spans="2:55" ht="56.1" customHeight="1">
      <c r="B35" s="499"/>
      <c r="C35" s="501"/>
      <c r="D35" s="494"/>
      <c r="E35" s="502"/>
      <c r="F35" s="494"/>
      <c r="G35" s="494"/>
      <c r="H35" s="502"/>
      <c r="I35" s="494"/>
      <c r="J35" s="494"/>
      <c r="K35" s="494"/>
      <c r="L35" s="494"/>
      <c r="M35" s="494"/>
      <c r="N35" s="494"/>
      <c r="O35" s="494"/>
      <c r="P35" s="494"/>
      <c r="Q35" s="494"/>
      <c r="R35" s="291" t="s">
        <v>141</v>
      </c>
      <c r="S35" s="291" t="s">
        <v>353</v>
      </c>
      <c r="T35" s="283" t="s">
        <v>378</v>
      </c>
      <c r="U35" s="150" t="s">
        <v>365</v>
      </c>
      <c r="V35" s="291">
        <v>2</v>
      </c>
      <c r="W35" s="308" t="s">
        <v>363</v>
      </c>
      <c r="X35" s="284">
        <v>0.4</v>
      </c>
      <c r="Y35" s="284">
        <v>0.4</v>
      </c>
      <c r="Z35" s="284">
        <v>0.4</v>
      </c>
      <c r="AA35" s="284">
        <v>0.4</v>
      </c>
      <c r="AB35" s="285">
        <v>0.4</v>
      </c>
      <c r="AC35" s="353">
        <f>'DISCAPACIDAD '!AE19</f>
        <v>0.4</v>
      </c>
      <c r="AD35" s="286"/>
      <c r="AE35" s="286"/>
      <c r="AF35" s="286"/>
      <c r="AG35" s="286"/>
      <c r="AH35" s="318">
        <f t="shared" si="0"/>
        <v>0.4</v>
      </c>
      <c r="AI35" s="321">
        <f t="shared" si="1"/>
        <v>0.2</v>
      </c>
      <c r="AJ35" s="532"/>
      <c r="AK35" s="534"/>
      <c r="AL35" s="437"/>
      <c r="AM35" s="430"/>
      <c r="AN35" s="433"/>
      <c r="AO35" s="287"/>
      <c r="AP35" s="287"/>
      <c r="AQ35" s="287"/>
      <c r="AR35" s="287"/>
      <c r="AS35" s="287"/>
      <c r="AT35" s="287"/>
      <c r="AU35" s="287"/>
      <c r="AV35" s="287"/>
      <c r="AW35" s="287"/>
      <c r="AX35" s="287"/>
      <c r="AY35" s="287"/>
      <c r="AZ35" s="287"/>
      <c r="BA35" s="441"/>
      <c r="BB35" s="441"/>
      <c r="BC35" s="443"/>
    </row>
    <row r="36" spans="2:55" ht="56.1" customHeight="1">
      <c r="B36" s="499"/>
      <c r="C36" s="501"/>
      <c r="D36" s="494"/>
      <c r="E36" s="502"/>
      <c r="F36" s="494"/>
      <c r="G36" s="494"/>
      <c r="H36" s="502"/>
      <c r="I36" s="494"/>
      <c r="J36" s="494"/>
      <c r="K36" s="494"/>
      <c r="L36" s="494"/>
      <c r="M36" s="494"/>
      <c r="N36" s="494"/>
      <c r="O36" s="494"/>
      <c r="P36" s="494"/>
      <c r="Q36" s="494"/>
      <c r="R36" s="291" t="s">
        <v>142</v>
      </c>
      <c r="S36" s="291" t="s">
        <v>143</v>
      </c>
      <c r="T36" s="283" t="s">
        <v>378</v>
      </c>
      <c r="U36" s="150" t="s">
        <v>97</v>
      </c>
      <c r="V36" s="291">
        <v>1</v>
      </c>
      <c r="W36" s="308" t="s">
        <v>363</v>
      </c>
      <c r="X36" s="284"/>
      <c r="Y36" s="284">
        <v>1</v>
      </c>
      <c r="Z36" s="284"/>
      <c r="AA36" s="284"/>
      <c r="AB36" s="285"/>
      <c r="AC36" s="353">
        <f>'DISCAPACIDAD '!AE20</f>
        <v>0</v>
      </c>
      <c r="AD36" s="286"/>
      <c r="AE36" s="286"/>
      <c r="AF36" s="286"/>
      <c r="AG36" s="286"/>
      <c r="AH36" s="318">
        <f t="shared" si="0"/>
        <v>0</v>
      </c>
      <c r="AI36" s="321">
        <f t="shared" si="1"/>
        <v>0</v>
      </c>
      <c r="AJ36" s="439"/>
      <c r="AK36" s="534"/>
      <c r="AL36" s="436"/>
      <c r="AM36" s="431"/>
      <c r="AN36" s="434"/>
      <c r="AO36" s="287"/>
      <c r="AP36" s="287"/>
      <c r="AQ36" s="287"/>
      <c r="AR36" s="287"/>
      <c r="AS36" s="287"/>
      <c r="AT36" s="287"/>
      <c r="AU36" s="287"/>
      <c r="AV36" s="287"/>
      <c r="AW36" s="287"/>
      <c r="AX36" s="287"/>
      <c r="AY36" s="287"/>
      <c r="AZ36" s="287"/>
      <c r="BA36" s="441"/>
      <c r="BB36" s="441"/>
      <c r="BC36" s="443"/>
    </row>
    <row r="37" spans="2:55" ht="56.1" customHeight="1">
      <c r="B37" s="499"/>
      <c r="C37" s="501"/>
      <c r="D37" s="291"/>
      <c r="E37" s="292"/>
      <c r="F37" s="291"/>
      <c r="G37" s="291"/>
      <c r="H37" s="292"/>
      <c r="I37" s="291"/>
      <c r="J37" s="291"/>
      <c r="K37" s="291"/>
      <c r="L37" s="291"/>
      <c r="M37" s="291"/>
      <c r="N37" s="291"/>
      <c r="O37" s="291"/>
      <c r="P37" s="293" t="s">
        <v>354</v>
      </c>
      <c r="Q37" s="291" t="s">
        <v>158</v>
      </c>
      <c r="R37" s="150" t="s">
        <v>159</v>
      </c>
      <c r="S37" s="150" t="s">
        <v>160</v>
      </c>
      <c r="T37" s="283">
        <v>1</v>
      </c>
      <c r="U37" s="150" t="s">
        <v>97</v>
      </c>
      <c r="V37" s="150">
        <v>3</v>
      </c>
      <c r="W37" s="307" t="s">
        <v>366</v>
      </c>
      <c r="X37" s="284">
        <v>0.6</v>
      </c>
      <c r="Y37" s="284">
        <v>0.6</v>
      </c>
      <c r="Z37" s="284">
        <v>0.6</v>
      </c>
      <c r="AA37" s="284">
        <v>0.6</v>
      </c>
      <c r="AB37" s="285">
        <v>0.6</v>
      </c>
      <c r="AC37" s="353">
        <f>GENERO!AE18</f>
        <v>0.60000000000000009</v>
      </c>
      <c r="AD37" s="286"/>
      <c r="AE37" s="286"/>
      <c r="AF37" s="286"/>
      <c r="AG37" s="286"/>
      <c r="AH37" s="318">
        <f t="shared" si="0"/>
        <v>0.60000000000000009</v>
      </c>
      <c r="AI37" s="321">
        <f t="shared" si="1"/>
        <v>0.20000000000000004</v>
      </c>
      <c r="AJ37" s="319">
        <f>AI37</f>
        <v>0.20000000000000004</v>
      </c>
      <c r="AK37" s="534"/>
      <c r="AL37" s="329">
        <f>GENERO!AB22</f>
        <v>80000000</v>
      </c>
      <c r="AM37" s="330">
        <f>GENERO!AE22</f>
        <v>78327709</v>
      </c>
      <c r="AN37" s="425">
        <f>AM37/AL37</f>
        <v>0.97909636249999998</v>
      </c>
      <c r="AO37" s="287"/>
      <c r="AP37" s="287"/>
      <c r="AQ37" s="287"/>
      <c r="AR37" s="287"/>
      <c r="AS37" s="287"/>
      <c r="AT37" s="287"/>
      <c r="AU37" s="287"/>
      <c r="AV37" s="287"/>
      <c r="AW37" s="287"/>
      <c r="AX37" s="287"/>
      <c r="AY37" s="287"/>
      <c r="AZ37" s="287"/>
      <c r="BA37" s="441"/>
      <c r="BB37" s="441"/>
      <c r="BC37" s="443"/>
    </row>
    <row r="38" spans="2:55" ht="56.1" customHeight="1">
      <c r="B38" s="499"/>
      <c r="C38" s="501"/>
      <c r="D38" s="291"/>
      <c r="E38" s="292" t="s">
        <v>348</v>
      </c>
      <c r="F38" s="292"/>
      <c r="G38" s="292"/>
      <c r="H38" s="292"/>
      <c r="I38" s="292"/>
      <c r="J38" s="292"/>
      <c r="K38" s="292"/>
      <c r="L38" s="292"/>
      <c r="M38" s="291"/>
      <c r="N38" s="291"/>
      <c r="O38" s="291"/>
      <c r="P38" s="293" t="s">
        <v>258</v>
      </c>
      <c r="Q38" s="293" t="s">
        <v>259</v>
      </c>
      <c r="R38" s="150" t="s">
        <v>260</v>
      </c>
      <c r="S38" s="150" t="s">
        <v>261</v>
      </c>
      <c r="T38" s="283" t="s">
        <v>378</v>
      </c>
      <c r="U38" s="150" t="s">
        <v>97</v>
      </c>
      <c r="V38" s="150">
        <v>270</v>
      </c>
      <c r="W38" s="307" t="s">
        <v>367</v>
      </c>
      <c r="X38" s="284">
        <v>270</v>
      </c>
      <c r="Y38" s="284"/>
      <c r="Z38" s="284"/>
      <c r="AA38" s="284"/>
      <c r="AB38" s="285"/>
      <c r="AC38" s="353">
        <f>'APREN. Y ESNSEÑ. CON AMOR'!AE18</f>
        <v>239</v>
      </c>
      <c r="AD38" s="286"/>
      <c r="AE38" s="286"/>
      <c r="AF38" s="286"/>
      <c r="AG38" s="286"/>
      <c r="AH38" s="318">
        <f t="shared" si="0"/>
        <v>239</v>
      </c>
      <c r="AI38" s="321">
        <f t="shared" si="1"/>
        <v>0.88518518518518519</v>
      </c>
      <c r="AJ38" s="319">
        <f>AI38</f>
        <v>0.88518518518518519</v>
      </c>
      <c r="AK38" s="534"/>
      <c r="AL38" s="329">
        <f>'APREN. Y ESNSEÑ. CON AMOR'!AB22</f>
        <v>200000000</v>
      </c>
      <c r="AM38" s="330">
        <f>'APREN. Y ESNSEÑ. CON AMOR'!AE22</f>
        <v>140212201</v>
      </c>
      <c r="AN38" s="425">
        <f>AM38/AL38</f>
        <v>0.70106100500000001</v>
      </c>
      <c r="AO38" s="287"/>
      <c r="AP38" s="287"/>
      <c r="AQ38" s="287"/>
      <c r="AR38" s="287"/>
      <c r="AS38" s="287"/>
      <c r="AT38" s="287"/>
      <c r="AU38" s="287"/>
      <c r="AV38" s="287"/>
      <c r="AW38" s="287"/>
      <c r="AX38" s="287"/>
      <c r="AY38" s="287"/>
      <c r="AZ38" s="287"/>
      <c r="BA38" s="441"/>
      <c r="BB38" s="441"/>
      <c r="BC38" s="443"/>
    </row>
    <row r="39" spans="2:55" ht="56.1" customHeight="1">
      <c r="B39" s="499"/>
      <c r="C39" s="501"/>
      <c r="D39" s="497"/>
      <c r="E39" s="497"/>
      <c r="F39" s="497"/>
      <c r="G39" s="497"/>
      <c r="H39" s="497"/>
      <c r="I39" s="497"/>
      <c r="J39" s="497"/>
      <c r="K39" s="497"/>
      <c r="L39" s="497"/>
      <c r="M39" s="497"/>
      <c r="N39" s="497"/>
      <c r="O39" s="497"/>
      <c r="P39" s="503" t="s">
        <v>172</v>
      </c>
      <c r="Q39" s="503" t="s">
        <v>293</v>
      </c>
      <c r="R39" s="150" t="s">
        <v>294</v>
      </c>
      <c r="S39" s="150" t="s">
        <v>295</v>
      </c>
      <c r="T39" s="283" t="s">
        <v>378</v>
      </c>
      <c r="U39" s="150" t="s">
        <v>97</v>
      </c>
      <c r="V39" s="150">
        <v>2</v>
      </c>
      <c r="W39" s="307" t="s">
        <v>362</v>
      </c>
      <c r="X39" s="284">
        <v>0</v>
      </c>
      <c r="Y39" s="284">
        <v>2</v>
      </c>
      <c r="Z39" s="284"/>
      <c r="AA39" s="284"/>
      <c r="AB39" s="285"/>
      <c r="AC39" s="353">
        <f>NAYA!AE18</f>
        <v>0</v>
      </c>
      <c r="AD39" s="286"/>
      <c r="AE39" s="286"/>
      <c r="AF39" s="286"/>
      <c r="AG39" s="286"/>
      <c r="AH39" s="318">
        <f t="shared" si="0"/>
        <v>0</v>
      </c>
      <c r="AI39" s="321">
        <f t="shared" si="1"/>
        <v>0</v>
      </c>
      <c r="AJ39" s="438">
        <f>AVERAGE(AI39:AI40)</f>
        <v>0.1</v>
      </c>
      <c r="AK39" s="534"/>
      <c r="AL39" s="435">
        <f>NAYA!AB23</f>
        <v>64000000</v>
      </c>
      <c r="AM39" s="429">
        <f>NAYA!AE23</f>
        <v>63453644</v>
      </c>
      <c r="AN39" s="432">
        <f t="shared" ref="AN39" si="7">AM39/AL39</f>
        <v>0.99146318749999995</v>
      </c>
      <c r="AO39" s="287"/>
      <c r="AP39" s="287"/>
      <c r="AQ39" s="287"/>
      <c r="AR39" s="287"/>
      <c r="AS39" s="287"/>
      <c r="AT39" s="287"/>
      <c r="AU39" s="287"/>
      <c r="AV39" s="287"/>
      <c r="AW39" s="287"/>
      <c r="AX39" s="287"/>
      <c r="AY39" s="287"/>
      <c r="AZ39" s="287"/>
      <c r="BA39" s="441"/>
      <c r="BB39" s="441"/>
      <c r="BC39" s="443"/>
    </row>
    <row r="40" spans="2:55" ht="56.1" customHeight="1">
      <c r="B40" s="489"/>
      <c r="C40" s="491"/>
      <c r="D40" s="495"/>
      <c r="E40" s="495"/>
      <c r="F40" s="495"/>
      <c r="G40" s="495"/>
      <c r="H40" s="495"/>
      <c r="I40" s="495"/>
      <c r="J40" s="495"/>
      <c r="K40" s="495"/>
      <c r="L40" s="495"/>
      <c r="M40" s="495"/>
      <c r="N40" s="495"/>
      <c r="O40" s="495"/>
      <c r="P40" s="504"/>
      <c r="Q40" s="504"/>
      <c r="R40" s="150" t="s">
        <v>296</v>
      </c>
      <c r="S40" s="150" t="s">
        <v>297</v>
      </c>
      <c r="T40" s="283" t="s">
        <v>378</v>
      </c>
      <c r="U40" s="150" t="s">
        <v>97</v>
      </c>
      <c r="V40" s="150">
        <v>25</v>
      </c>
      <c r="W40" s="307" t="s">
        <v>362</v>
      </c>
      <c r="X40" s="284">
        <v>5</v>
      </c>
      <c r="Y40" s="284">
        <v>5</v>
      </c>
      <c r="Z40" s="284">
        <v>5</v>
      </c>
      <c r="AA40" s="284">
        <v>5</v>
      </c>
      <c r="AB40" s="285">
        <v>5</v>
      </c>
      <c r="AC40" s="353">
        <f>NAYA!AE19</f>
        <v>5</v>
      </c>
      <c r="AD40" s="286"/>
      <c r="AE40" s="286"/>
      <c r="AF40" s="286"/>
      <c r="AG40" s="286"/>
      <c r="AH40" s="318">
        <f t="shared" si="0"/>
        <v>5</v>
      </c>
      <c r="AI40" s="321">
        <f t="shared" si="1"/>
        <v>0.2</v>
      </c>
      <c r="AJ40" s="439"/>
      <c r="AK40" s="534"/>
      <c r="AL40" s="436"/>
      <c r="AM40" s="431"/>
      <c r="AN40" s="434"/>
      <c r="AO40" s="287"/>
      <c r="AP40" s="287"/>
      <c r="AQ40" s="287"/>
      <c r="AR40" s="287"/>
      <c r="AS40" s="287"/>
      <c r="AT40" s="287"/>
      <c r="AU40" s="287"/>
      <c r="AV40" s="287"/>
      <c r="AW40" s="287"/>
      <c r="AX40" s="287"/>
      <c r="AY40" s="287"/>
      <c r="AZ40" s="287"/>
      <c r="BA40" s="441"/>
      <c r="BB40" s="441"/>
      <c r="BC40" s="443"/>
    </row>
    <row r="41" spans="2:55" ht="56.1" customHeight="1">
      <c r="B41" s="490" t="s">
        <v>161</v>
      </c>
      <c r="C41" s="492" t="s">
        <v>162</v>
      </c>
      <c r="D41" s="494"/>
      <c r="E41" s="502" t="s">
        <v>348</v>
      </c>
      <c r="F41" s="494"/>
      <c r="G41" s="494"/>
      <c r="H41" s="502" t="s">
        <v>348</v>
      </c>
      <c r="I41" s="494"/>
      <c r="J41" s="494"/>
      <c r="K41" s="494"/>
      <c r="L41" s="494"/>
      <c r="M41" s="494"/>
      <c r="N41" s="502" t="s">
        <v>348</v>
      </c>
      <c r="O41" s="494"/>
      <c r="P41" s="496" t="s">
        <v>163</v>
      </c>
      <c r="Q41" s="496" t="s">
        <v>355</v>
      </c>
      <c r="R41" s="150" t="s">
        <v>165</v>
      </c>
      <c r="S41" s="150" t="s">
        <v>166</v>
      </c>
      <c r="T41" s="283" t="s">
        <v>378</v>
      </c>
      <c r="U41" s="150" t="s">
        <v>97</v>
      </c>
      <c r="V41" s="150">
        <v>3</v>
      </c>
      <c r="W41" s="307" t="s">
        <v>366</v>
      </c>
      <c r="X41" s="284">
        <v>0.6</v>
      </c>
      <c r="Y41" s="284">
        <v>0.6</v>
      </c>
      <c r="Z41" s="284">
        <v>0.6</v>
      </c>
      <c r="AA41" s="284">
        <v>0.6</v>
      </c>
      <c r="AB41" s="285">
        <v>0.6</v>
      </c>
      <c r="AC41" s="353">
        <f>'FORTALECIMIENTO VCB'!AE18</f>
        <v>0.60000000000000009</v>
      </c>
      <c r="AD41" s="286"/>
      <c r="AE41" s="286"/>
      <c r="AF41" s="286"/>
      <c r="AG41" s="286"/>
      <c r="AH41" s="318">
        <f t="shared" si="0"/>
        <v>0.60000000000000009</v>
      </c>
      <c r="AI41" s="321">
        <f t="shared" si="1"/>
        <v>0.20000000000000004</v>
      </c>
      <c r="AJ41" s="438">
        <f>AVERAGE(AI41:AI42)</f>
        <v>0.2</v>
      </c>
      <c r="AK41" s="534"/>
      <c r="AL41" s="435">
        <f>'FORTALECIMIENTO VCB'!AB23</f>
        <v>70000000</v>
      </c>
      <c r="AM41" s="429">
        <f>'FORTALECIMIENTO VCB'!AE23</f>
        <v>68424810</v>
      </c>
      <c r="AN41" s="432">
        <f t="shared" ref="AN41:AN48" si="8">AM41/AL41</f>
        <v>0.97749728571428574</v>
      </c>
      <c r="AO41" s="287"/>
      <c r="AP41" s="287"/>
      <c r="AQ41" s="287"/>
      <c r="AR41" s="287"/>
      <c r="AS41" s="287"/>
      <c r="AT41" s="287"/>
      <c r="AU41" s="287"/>
      <c r="AV41" s="287"/>
      <c r="AW41" s="287"/>
      <c r="AX41" s="287"/>
      <c r="AY41" s="287"/>
      <c r="AZ41" s="287"/>
      <c r="BA41" s="441"/>
      <c r="BB41" s="441"/>
      <c r="BC41" s="443"/>
    </row>
    <row r="42" spans="2:55" ht="56.1" customHeight="1">
      <c r="B42" s="490"/>
      <c r="C42" s="492"/>
      <c r="D42" s="494"/>
      <c r="E42" s="502"/>
      <c r="F42" s="494"/>
      <c r="G42" s="494"/>
      <c r="H42" s="502"/>
      <c r="I42" s="494"/>
      <c r="J42" s="494"/>
      <c r="K42" s="494"/>
      <c r="L42" s="494"/>
      <c r="M42" s="494"/>
      <c r="N42" s="502"/>
      <c r="O42" s="494"/>
      <c r="P42" s="496"/>
      <c r="Q42" s="496"/>
      <c r="R42" s="150" t="s">
        <v>167</v>
      </c>
      <c r="S42" s="150" t="s">
        <v>168</v>
      </c>
      <c r="T42" s="283">
        <v>1</v>
      </c>
      <c r="U42" s="150" t="s">
        <v>97</v>
      </c>
      <c r="V42" s="310">
        <v>2</v>
      </c>
      <c r="W42" s="307" t="s">
        <v>366</v>
      </c>
      <c r="X42" s="284">
        <v>0.4</v>
      </c>
      <c r="Y42" s="284">
        <v>0.4</v>
      </c>
      <c r="Z42" s="284">
        <v>0.4</v>
      </c>
      <c r="AA42" s="284">
        <v>0.4</v>
      </c>
      <c r="AB42" s="285">
        <v>0.4</v>
      </c>
      <c r="AC42" s="353">
        <f>'FORTALECIMIENTO VCB'!AE19</f>
        <v>0.4</v>
      </c>
      <c r="AD42" s="286"/>
      <c r="AE42" s="286"/>
      <c r="AF42" s="286"/>
      <c r="AG42" s="286"/>
      <c r="AH42" s="318">
        <f t="shared" si="0"/>
        <v>0.4</v>
      </c>
      <c r="AI42" s="321">
        <f>AH42/V42</f>
        <v>0.2</v>
      </c>
      <c r="AJ42" s="439"/>
      <c r="AK42" s="534"/>
      <c r="AL42" s="436"/>
      <c r="AM42" s="431"/>
      <c r="AN42" s="434"/>
      <c r="AO42" s="287"/>
      <c r="AP42" s="287"/>
      <c r="AQ42" s="287"/>
      <c r="AR42" s="287"/>
      <c r="AS42" s="287"/>
      <c r="AT42" s="287"/>
      <c r="AU42" s="287"/>
      <c r="AV42" s="287"/>
      <c r="AW42" s="287"/>
      <c r="AX42" s="287"/>
      <c r="AY42" s="287"/>
      <c r="AZ42" s="287"/>
      <c r="BA42" s="441"/>
      <c r="BB42" s="441"/>
      <c r="BC42" s="443"/>
    </row>
    <row r="43" spans="2:55" ht="56.1" customHeight="1">
      <c r="B43" s="490"/>
      <c r="C43" s="492" t="s">
        <v>145</v>
      </c>
      <c r="D43" s="494"/>
      <c r="E43" s="502" t="s">
        <v>348</v>
      </c>
      <c r="F43" s="494"/>
      <c r="G43" s="494"/>
      <c r="H43" s="494"/>
      <c r="I43" s="494"/>
      <c r="J43" s="494"/>
      <c r="K43" s="494"/>
      <c r="L43" s="494"/>
      <c r="M43" s="494"/>
      <c r="N43" s="502" t="s">
        <v>348</v>
      </c>
      <c r="O43" s="494"/>
      <c r="P43" s="293" t="s">
        <v>174</v>
      </c>
      <c r="Q43" s="293" t="s">
        <v>175</v>
      </c>
      <c r="R43" s="150" t="s">
        <v>176</v>
      </c>
      <c r="S43" s="150" t="s">
        <v>177</v>
      </c>
      <c r="T43" s="283">
        <v>2</v>
      </c>
      <c r="U43" s="150" t="s">
        <v>97</v>
      </c>
      <c r="V43" s="150">
        <v>4</v>
      </c>
      <c r="W43" s="307" t="s">
        <v>366</v>
      </c>
      <c r="X43" s="284">
        <v>0.8</v>
      </c>
      <c r="Y43" s="284">
        <v>0.8</v>
      </c>
      <c r="Z43" s="284">
        <v>0.8</v>
      </c>
      <c r="AA43" s="284">
        <v>0.8</v>
      </c>
      <c r="AB43" s="285">
        <v>0.8</v>
      </c>
      <c r="AC43" s="359">
        <f>'RECREACION Y DEP.'!AE18</f>
        <v>0.79999999999999805</v>
      </c>
      <c r="AD43" s="286"/>
      <c r="AE43" s="286"/>
      <c r="AF43" s="286"/>
      <c r="AG43" s="286"/>
      <c r="AH43" s="318">
        <f t="shared" si="0"/>
        <v>0.79999999999999805</v>
      </c>
      <c r="AI43" s="321">
        <f>AH43/V43</f>
        <v>0.19999999999999951</v>
      </c>
      <c r="AJ43" s="319">
        <f>AI43</f>
        <v>0.19999999999999951</v>
      </c>
      <c r="AK43" s="534"/>
      <c r="AL43" s="329">
        <f>'RECREACION Y DEP.'!AB22</f>
        <v>270000000</v>
      </c>
      <c r="AM43" s="330">
        <f>'RECREACION Y DEP.'!AE22</f>
        <v>145782248</v>
      </c>
      <c r="AN43" s="425">
        <f t="shared" si="8"/>
        <v>0.53993425185185184</v>
      </c>
      <c r="AO43" s="287"/>
      <c r="AP43" s="287"/>
      <c r="AQ43" s="287"/>
      <c r="AR43" s="287"/>
      <c r="AS43" s="287"/>
      <c r="AT43" s="287"/>
      <c r="AU43" s="287"/>
      <c r="AV43" s="287"/>
      <c r="AW43" s="287"/>
      <c r="AX43" s="287"/>
      <c r="AY43" s="287"/>
      <c r="AZ43" s="287"/>
      <c r="BA43" s="441"/>
      <c r="BB43" s="441"/>
      <c r="BC43" s="443"/>
    </row>
    <row r="44" spans="2:55" ht="56.1" customHeight="1">
      <c r="B44" s="490"/>
      <c r="C44" s="492"/>
      <c r="D44" s="494"/>
      <c r="E44" s="502"/>
      <c r="F44" s="494"/>
      <c r="G44" s="494"/>
      <c r="H44" s="494"/>
      <c r="I44" s="494"/>
      <c r="J44" s="494"/>
      <c r="K44" s="494"/>
      <c r="L44" s="494"/>
      <c r="M44" s="494"/>
      <c r="N44" s="502"/>
      <c r="O44" s="494"/>
      <c r="P44" s="505" t="s">
        <v>146</v>
      </c>
      <c r="Q44" s="505" t="s">
        <v>147</v>
      </c>
      <c r="R44" s="150" t="s">
        <v>148</v>
      </c>
      <c r="S44" s="150" t="s">
        <v>149</v>
      </c>
      <c r="T44" s="283">
        <v>2851</v>
      </c>
      <c r="U44" s="150" t="s">
        <v>97</v>
      </c>
      <c r="V44" s="311">
        <v>20000</v>
      </c>
      <c r="W44" s="307" t="s">
        <v>366</v>
      </c>
      <c r="X44" s="284">
        <v>4000</v>
      </c>
      <c r="Y44" s="284">
        <v>4000</v>
      </c>
      <c r="Z44" s="284">
        <v>4000</v>
      </c>
      <c r="AA44" s="284">
        <v>4000</v>
      </c>
      <c r="AB44" s="285">
        <v>4000</v>
      </c>
      <c r="AC44" s="353">
        <f>PERMANESER!AE18</f>
        <v>12634</v>
      </c>
      <c r="AD44" s="286"/>
      <c r="AE44" s="286"/>
      <c r="AF44" s="286"/>
      <c r="AG44" s="286"/>
      <c r="AH44" s="318">
        <f t="shared" si="0"/>
        <v>12634</v>
      </c>
      <c r="AI44" s="321">
        <f t="shared" si="1"/>
        <v>0.63170000000000004</v>
      </c>
      <c r="AJ44" s="438">
        <f>AVERAGE(AI44:AI46)</f>
        <v>0.41688739284207982</v>
      </c>
      <c r="AK44" s="534"/>
      <c r="AL44" s="435">
        <f>PERMANESER!AB24</f>
        <v>1020000000</v>
      </c>
      <c r="AM44" s="429">
        <f>PERMANESER!AE24</f>
        <v>382999036</v>
      </c>
      <c r="AN44" s="432">
        <f t="shared" si="8"/>
        <v>0.37548925098039215</v>
      </c>
      <c r="AO44" s="287"/>
      <c r="AP44" s="287"/>
      <c r="AQ44" s="287"/>
      <c r="AR44" s="287"/>
      <c r="AS44" s="287"/>
      <c r="AT44" s="287"/>
      <c r="AU44" s="287"/>
      <c r="AV44" s="287"/>
      <c r="AW44" s="287"/>
      <c r="AX44" s="287"/>
      <c r="AY44" s="287"/>
      <c r="AZ44" s="287"/>
      <c r="BA44" s="441"/>
      <c r="BB44" s="441"/>
      <c r="BC44" s="443"/>
    </row>
    <row r="45" spans="2:55" ht="56.1" customHeight="1">
      <c r="B45" s="490"/>
      <c r="C45" s="492"/>
      <c r="D45" s="494"/>
      <c r="E45" s="502"/>
      <c r="F45" s="494"/>
      <c r="G45" s="494"/>
      <c r="H45" s="494"/>
      <c r="I45" s="494"/>
      <c r="J45" s="494"/>
      <c r="K45" s="494"/>
      <c r="L45" s="494"/>
      <c r="M45" s="494"/>
      <c r="N45" s="502"/>
      <c r="O45" s="494"/>
      <c r="P45" s="505"/>
      <c r="Q45" s="505"/>
      <c r="R45" s="150" t="s">
        <v>178</v>
      </c>
      <c r="S45" s="150" t="s">
        <v>179</v>
      </c>
      <c r="T45" s="283">
        <v>16863</v>
      </c>
      <c r="U45" s="150" t="s">
        <v>97</v>
      </c>
      <c r="V45" s="150">
        <v>2250</v>
      </c>
      <c r="W45" s="307" t="s">
        <v>366</v>
      </c>
      <c r="X45" s="284">
        <v>450</v>
      </c>
      <c r="Y45" s="284">
        <v>450</v>
      </c>
      <c r="Z45" s="284">
        <v>450</v>
      </c>
      <c r="AA45" s="284">
        <v>450</v>
      </c>
      <c r="AB45" s="285">
        <v>450</v>
      </c>
      <c r="AC45" s="353">
        <f>PERMANESER!AE19</f>
        <v>543</v>
      </c>
      <c r="AD45" s="286"/>
      <c r="AE45" s="286"/>
      <c r="AF45" s="286"/>
      <c r="AG45" s="286"/>
      <c r="AH45" s="318">
        <f t="shared" si="0"/>
        <v>543</v>
      </c>
      <c r="AI45" s="321">
        <f t="shared" si="1"/>
        <v>0.24133333333333334</v>
      </c>
      <c r="AJ45" s="532"/>
      <c r="AK45" s="534"/>
      <c r="AL45" s="437"/>
      <c r="AM45" s="430"/>
      <c r="AN45" s="433"/>
      <c r="AO45" s="287"/>
      <c r="AP45" s="287"/>
      <c r="AQ45" s="287"/>
      <c r="AR45" s="287"/>
      <c r="AS45" s="287"/>
      <c r="AT45" s="287"/>
      <c r="AU45" s="287"/>
      <c r="AV45" s="287"/>
      <c r="AW45" s="287"/>
      <c r="AX45" s="287"/>
      <c r="AY45" s="287"/>
      <c r="AZ45" s="287"/>
      <c r="BA45" s="441"/>
      <c r="BB45" s="441"/>
      <c r="BC45" s="443"/>
    </row>
    <row r="46" spans="2:55" ht="56.1" customHeight="1">
      <c r="B46" s="490"/>
      <c r="C46" s="492"/>
      <c r="D46" s="494"/>
      <c r="E46" s="502"/>
      <c r="F46" s="494"/>
      <c r="G46" s="494"/>
      <c r="H46" s="494"/>
      <c r="I46" s="494"/>
      <c r="J46" s="494"/>
      <c r="K46" s="494"/>
      <c r="L46" s="494"/>
      <c r="M46" s="494"/>
      <c r="N46" s="502"/>
      <c r="O46" s="494"/>
      <c r="P46" s="505"/>
      <c r="Q46" s="505"/>
      <c r="R46" s="150" t="s">
        <v>180</v>
      </c>
      <c r="S46" s="150" t="s">
        <v>179</v>
      </c>
      <c r="T46" s="283" t="s">
        <v>378</v>
      </c>
      <c r="U46" s="150" t="s">
        <v>97</v>
      </c>
      <c r="V46" s="150">
        <v>228142</v>
      </c>
      <c r="W46" s="307" t="s">
        <v>366</v>
      </c>
      <c r="X46" s="284">
        <v>45628.4</v>
      </c>
      <c r="Y46" s="284">
        <v>45628.4</v>
      </c>
      <c r="Z46" s="284">
        <v>45628.4</v>
      </c>
      <c r="AA46" s="284">
        <v>45628.4</v>
      </c>
      <c r="AB46" s="285">
        <v>45628.4</v>
      </c>
      <c r="AC46" s="353">
        <f>PERMANESER!AE20</f>
        <v>86153</v>
      </c>
      <c r="AD46" s="286"/>
      <c r="AE46" s="286"/>
      <c r="AF46" s="286"/>
      <c r="AG46" s="286"/>
      <c r="AH46" s="318">
        <f t="shared" si="0"/>
        <v>86153</v>
      </c>
      <c r="AI46" s="321">
        <f t="shared" si="1"/>
        <v>0.37762884519290618</v>
      </c>
      <c r="AJ46" s="439"/>
      <c r="AK46" s="534"/>
      <c r="AL46" s="436"/>
      <c r="AM46" s="431"/>
      <c r="AN46" s="434"/>
      <c r="AO46" s="287"/>
      <c r="AP46" s="287"/>
      <c r="AQ46" s="287"/>
      <c r="AR46" s="287"/>
      <c r="AS46" s="287"/>
      <c r="AT46" s="287"/>
      <c r="AU46" s="287"/>
      <c r="AV46" s="287"/>
      <c r="AW46" s="287"/>
      <c r="AX46" s="287"/>
      <c r="AY46" s="287"/>
      <c r="AZ46" s="287"/>
      <c r="BA46" s="441"/>
      <c r="BB46" s="441"/>
      <c r="BC46" s="443"/>
    </row>
    <row r="47" spans="2:55" ht="56.1" customHeight="1">
      <c r="B47" s="490"/>
      <c r="C47" s="492"/>
      <c r="D47" s="494"/>
      <c r="E47" s="502"/>
      <c r="F47" s="494"/>
      <c r="G47" s="494"/>
      <c r="H47" s="494"/>
      <c r="I47" s="494"/>
      <c r="J47" s="494"/>
      <c r="K47" s="494"/>
      <c r="L47" s="494"/>
      <c r="M47" s="494"/>
      <c r="N47" s="502"/>
      <c r="O47" s="494"/>
      <c r="P47" s="294" t="s">
        <v>181</v>
      </c>
      <c r="Q47" s="294" t="s">
        <v>356</v>
      </c>
      <c r="R47" s="295" t="s">
        <v>183</v>
      </c>
      <c r="S47" s="150" t="s">
        <v>184</v>
      </c>
      <c r="T47" s="283">
        <v>1</v>
      </c>
      <c r="U47" s="150" t="s">
        <v>97</v>
      </c>
      <c r="V47" s="150">
        <v>3</v>
      </c>
      <c r="W47" s="307" t="s">
        <v>366</v>
      </c>
      <c r="X47" s="284">
        <v>0.6</v>
      </c>
      <c r="Y47" s="284">
        <v>0.6</v>
      </c>
      <c r="Z47" s="284">
        <v>0.6</v>
      </c>
      <c r="AA47" s="284">
        <v>0.6</v>
      </c>
      <c r="AB47" s="285">
        <v>0.6</v>
      </c>
      <c r="AC47" s="353">
        <f>'SALUD MENTAL '!AE18</f>
        <v>0.60000000000000009</v>
      </c>
      <c r="AD47" s="286"/>
      <c r="AE47" s="286"/>
      <c r="AF47" s="286"/>
      <c r="AG47" s="286"/>
      <c r="AH47" s="318">
        <f t="shared" si="0"/>
        <v>0.60000000000000009</v>
      </c>
      <c r="AI47" s="321">
        <f t="shared" si="1"/>
        <v>0.20000000000000004</v>
      </c>
      <c r="AJ47" s="319">
        <f>AI47</f>
        <v>0.20000000000000004</v>
      </c>
      <c r="AK47" s="534"/>
      <c r="AL47" s="329">
        <f>'SALUD MENTAL '!AB22</f>
        <v>50000000</v>
      </c>
      <c r="AM47" s="330">
        <f>'SALUD MENTAL '!AE22</f>
        <v>49730024</v>
      </c>
      <c r="AN47" s="425">
        <f t="shared" si="8"/>
        <v>0.99460048000000001</v>
      </c>
      <c r="AO47" s="287"/>
      <c r="AP47" s="287"/>
      <c r="AQ47" s="287"/>
      <c r="AR47" s="287"/>
      <c r="AS47" s="287"/>
      <c r="AT47" s="287"/>
      <c r="AU47" s="287"/>
      <c r="AV47" s="287"/>
      <c r="AW47" s="287"/>
      <c r="AX47" s="287"/>
      <c r="AY47" s="287"/>
      <c r="AZ47" s="287"/>
      <c r="BA47" s="441"/>
      <c r="BB47" s="441"/>
      <c r="BC47" s="443"/>
    </row>
    <row r="48" spans="2:55" ht="56.1" customHeight="1">
      <c r="B48" s="490"/>
      <c r="C48" s="492"/>
      <c r="D48" s="494"/>
      <c r="E48" s="502"/>
      <c r="F48" s="494"/>
      <c r="G48" s="494"/>
      <c r="H48" s="494"/>
      <c r="I48" s="494"/>
      <c r="J48" s="494"/>
      <c r="K48" s="494"/>
      <c r="L48" s="494"/>
      <c r="M48" s="494"/>
      <c r="N48" s="502"/>
      <c r="O48" s="494"/>
      <c r="P48" s="293" t="s">
        <v>185</v>
      </c>
      <c r="Q48" s="293" t="s">
        <v>186</v>
      </c>
      <c r="R48" s="150" t="s">
        <v>187</v>
      </c>
      <c r="S48" s="150" t="s">
        <v>184</v>
      </c>
      <c r="T48" s="283">
        <v>1</v>
      </c>
      <c r="U48" s="150" t="s">
        <v>97</v>
      </c>
      <c r="V48" s="150">
        <v>3</v>
      </c>
      <c r="W48" s="307" t="s">
        <v>366</v>
      </c>
      <c r="X48" s="284">
        <v>0.6</v>
      </c>
      <c r="Y48" s="284">
        <v>0.6</v>
      </c>
      <c r="Z48" s="284">
        <v>0.6</v>
      </c>
      <c r="AA48" s="284">
        <v>0.6</v>
      </c>
      <c r="AB48" s="285">
        <v>0.6</v>
      </c>
      <c r="AC48" s="353">
        <f>OTHERSIDE!AE18</f>
        <v>0.60000000000000009</v>
      </c>
      <c r="AD48" s="286"/>
      <c r="AE48" s="286"/>
      <c r="AF48" s="286"/>
      <c r="AG48" s="286"/>
      <c r="AH48" s="318">
        <f t="shared" si="0"/>
        <v>0.60000000000000009</v>
      </c>
      <c r="AI48" s="321">
        <f t="shared" si="1"/>
        <v>0.20000000000000004</v>
      </c>
      <c r="AJ48" s="319">
        <f>AI48</f>
        <v>0.20000000000000004</v>
      </c>
      <c r="AK48" s="534"/>
      <c r="AL48" s="329">
        <f>OTHERSIDE!AB22</f>
        <v>80000000</v>
      </c>
      <c r="AM48" s="330">
        <f>OTHERSIDE!AE22</f>
        <v>75031281</v>
      </c>
      <c r="AN48" s="425">
        <f t="shared" si="8"/>
        <v>0.93789101249999995</v>
      </c>
      <c r="AO48" s="287"/>
      <c r="AP48" s="287"/>
      <c r="AQ48" s="287"/>
      <c r="AR48" s="287"/>
      <c r="AS48" s="287"/>
      <c r="AT48" s="287"/>
      <c r="AU48" s="287"/>
      <c r="AV48" s="287"/>
      <c r="AW48" s="287"/>
      <c r="AX48" s="287"/>
      <c r="AY48" s="287"/>
      <c r="AZ48" s="287"/>
      <c r="BA48" s="441"/>
      <c r="BB48" s="441"/>
      <c r="BC48" s="443"/>
    </row>
    <row r="49" spans="2:55" ht="56.1" customHeight="1">
      <c r="B49" s="507" t="s">
        <v>150</v>
      </c>
      <c r="C49" s="513" t="s">
        <v>240</v>
      </c>
      <c r="D49" s="494"/>
      <c r="E49" s="502"/>
      <c r="F49" s="494"/>
      <c r="G49" s="494"/>
      <c r="H49" s="494"/>
      <c r="I49" s="494"/>
      <c r="J49" s="494"/>
      <c r="K49" s="502" t="s">
        <v>348</v>
      </c>
      <c r="L49" s="502" t="s">
        <v>348</v>
      </c>
      <c r="M49" s="494"/>
      <c r="N49" s="502"/>
      <c r="O49" s="494"/>
      <c r="P49" s="505" t="s">
        <v>241</v>
      </c>
      <c r="Q49" s="505" t="s">
        <v>242</v>
      </c>
      <c r="R49" s="193" t="s">
        <v>273</v>
      </c>
      <c r="S49" s="193" t="s">
        <v>274</v>
      </c>
      <c r="T49" s="283" t="s">
        <v>378</v>
      </c>
      <c r="U49" s="150" t="s">
        <v>97</v>
      </c>
      <c r="V49" s="193">
        <v>1</v>
      </c>
      <c r="W49" s="312" t="s">
        <v>368</v>
      </c>
      <c r="X49" s="284">
        <v>1</v>
      </c>
      <c r="Y49" s="284"/>
      <c r="Z49" s="284"/>
      <c r="AA49" s="284"/>
      <c r="AB49" s="285"/>
      <c r="AC49" s="353">
        <f>'SISTEMA DE GES. INT.'!AE19</f>
        <v>0</v>
      </c>
      <c r="AD49" s="286"/>
      <c r="AE49" s="286"/>
      <c r="AF49" s="286"/>
      <c r="AG49" s="286"/>
      <c r="AH49" s="318">
        <f t="shared" si="0"/>
        <v>0</v>
      </c>
      <c r="AI49" s="321">
        <f t="shared" si="1"/>
        <v>0</v>
      </c>
      <c r="AJ49" s="438">
        <f>AVERAGE(AI49:AI50)</f>
        <v>4.1666666666666664E-2</v>
      </c>
      <c r="AK49" s="534"/>
      <c r="AL49" s="435">
        <f>'SISTEMA DE GES. INT.'!AB23</f>
        <v>2004027333</v>
      </c>
      <c r="AM49" s="429">
        <f>'SISTEMA DE GES. INT.'!AE23</f>
        <v>765838847</v>
      </c>
      <c r="AN49" s="432">
        <f>AM49/AL49</f>
        <v>0.38214990104628477</v>
      </c>
      <c r="AO49" s="287"/>
      <c r="AP49" s="287"/>
      <c r="AQ49" s="287"/>
      <c r="AR49" s="287"/>
      <c r="AS49" s="287"/>
      <c r="AT49" s="287"/>
      <c r="AU49" s="287"/>
      <c r="AV49" s="287"/>
      <c r="AW49" s="287"/>
      <c r="AX49" s="287"/>
      <c r="AY49" s="287"/>
      <c r="AZ49" s="287"/>
      <c r="BA49" s="441"/>
      <c r="BB49" s="441"/>
      <c r="BC49" s="443"/>
    </row>
    <row r="50" spans="2:55" ht="56.1" customHeight="1">
      <c r="B50" s="508"/>
      <c r="C50" s="513"/>
      <c r="D50" s="494"/>
      <c r="E50" s="502"/>
      <c r="F50" s="494"/>
      <c r="G50" s="494"/>
      <c r="H50" s="494"/>
      <c r="I50" s="494"/>
      <c r="J50" s="494"/>
      <c r="K50" s="502"/>
      <c r="L50" s="502"/>
      <c r="M50" s="494"/>
      <c r="N50" s="502"/>
      <c r="O50" s="494"/>
      <c r="P50" s="505"/>
      <c r="Q50" s="505"/>
      <c r="R50" s="193" t="s">
        <v>243</v>
      </c>
      <c r="S50" s="193" t="s">
        <v>244</v>
      </c>
      <c r="T50" s="283">
        <v>1</v>
      </c>
      <c r="U50" s="150" t="s">
        <v>97</v>
      </c>
      <c r="V50" s="193">
        <v>12</v>
      </c>
      <c r="W50" s="312" t="s">
        <v>369</v>
      </c>
      <c r="X50" s="284">
        <v>1</v>
      </c>
      <c r="Y50" s="284">
        <v>2</v>
      </c>
      <c r="Z50" s="284">
        <v>3</v>
      </c>
      <c r="AA50" s="284">
        <v>3</v>
      </c>
      <c r="AB50" s="285">
        <v>3</v>
      </c>
      <c r="AC50" s="353">
        <f>'SISTEMA DE GES. INT.'!AE18</f>
        <v>1</v>
      </c>
      <c r="AD50" s="286"/>
      <c r="AE50" s="286"/>
      <c r="AF50" s="286"/>
      <c r="AG50" s="286"/>
      <c r="AH50" s="318">
        <f t="shared" si="0"/>
        <v>1</v>
      </c>
      <c r="AI50" s="321">
        <f t="shared" si="1"/>
        <v>8.3333333333333329E-2</v>
      </c>
      <c r="AJ50" s="439"/>
      <c r="AK50" s="534"/>
      <c r="AL50" s="436"/>
      <c r="AM50" s="535"/>
      <c r="AN50" s="434"/>
      <c r="AO50" s="287"/>
      <c r="AP50" s="287"/>
      <c r="AQ50" s="287"/>
      <c r="AR50" s="287"/>
      <c r="AS50" s="287"/>
      <c r="AT50" s="287"/>
      <c r="AU50" s="287"/>
      <c r="AV50" s="287"/>
      <c r="AW50" s="287"/>
      <c r="AX50" s="287"/>
      <c r="AY50" s="287"/>
      <c r="AZ50" s="287"/>
      <c r="BA50" s="441"/>
      <c r="BB50" s="441"/>
      <c r="BC50" s="443"/>
    </row>
    <row r="51" spans="2:55" ht="56.1" customHeight="1">
      <c r="B51" s="508"/>
      <c r="C51" s="513"/>
      <c r="D51" s="494"/>
      <c r="E51" s="502"/>
      <c r="F51" s="494"/>
      <c r="G51" s="494"/>
      <c r="H51" s="494"/>
      <c r="I51" s="494"/>
      <c r="J51" s="494"/>
      <c r="K51" s="502"/>
      <c r="L51" s="502"/>
      <c r="M51" s="494"/>
      <c r="N51" s="502"/>
      <c r="O51" s="494"/>
      <c r="P51" s="505"/>
      <c r="Q51" s="293" t="s">
        <v>245</v>
      </c>
      <c r="R51" s="150" t="s">
        <v>246</v>
      </c>
      <c r="S51" s="150" t="s">
        <v>247</v>
      </c>
      <c r="T51" s="283">
        <v>1</v>
      </c>
      <c r="U51" s="150" t="s">
        <v>97</v>
      </c>
      <c r="V51" s="150">
        <v>1</v>
      </c>
      <c r="W51" s="307" t="s">
        <v>369</v>
      </c>
      <c r="X51" s="284"/>
      <c r="Y51" s="284">
        <v>1</v>
      </c>
      <c r="Z51" s="284"/>
      <c r="AA51" s="284"/>
      <c r="AB51" s="285"/>
      <c r="AC51" s="353">
        <f>'PORTAL WEB '!AE18</f>
        <v>0</v>
      </c>
      <c r="AD51" s="286"/>
      <c r="AE51" s="286"/>
      <c r="AF51" s="286"/>
      <c r="AG51" s="286"/>
      <c r="AH51" s="318">
        <f t="shared" si="0"/>
        <v>0</v>
      </c>
      <c r="AI51" s="321">
        <f t="shared" si="1"/>
        <v>0</v>
      </c>
      <c r="AJ51" s="319">
        <f>AI51</f>
        <v>0</v>
      </c>
      <c r="AK51" s="534"/>
      <c r="AL51" s="329">
        <f>'PORTAL WEB '!AB22</f>
        <v>423120000</v>
      </c>
      <c r="AM51" s="330">
        <f>'PORTAL WEB '!AE22</f>
        <v>414987191</v>
      </c>
      <c r="AN51" s="425">
        <f t="shared" ref="AN51:AN52" si="9">AM51/AL51</f>
        <v>0.98077895396105119</v>
      </c>
      <c r="AO51" s="287"/>
      <c r="AP51" s="287"/>
      <c r="AQ51" s="287"/>
      <c r="AR51" s="287"/>
      <c r="AS51" s="287"/>
      <c r="AT51" s="287"/>
      <c r="AU51" s="287"/>
      <c r="AV51" s="287"/>
      <c r="AW51" s="287"/>
      <c r="AX51" s="287"/>
      <c r="AY51" s="287"/>
      <c r="AZ51" s="287"/>
      <c r="BA51" s="441"/>
      <c r="BB51" s="441"/>
      <c r="BC51" s="443"/>
    </row>
    <row r="52" spans="2:55" ht="56.1" customHeight="1">
      <c r="B52" s="508"/>
      <c r="C52" s="513"/>
      <c r="D52" s="494"/>
      <c r="E52" s="502"/>
      <c r="F52" s="494"/>
      <c r="G52" s="494"/>
      <c r="H52" s="494"/>
      <c r="I52" s="494"/>
      <c r="J52" s="494"/>
      <c r="K52" s="502"/>
      <c r="L52" s="502"/>
      <c r="M52" s="494"/>
      <c r="N52" s="502"/>
      <c r="O52" s="494"/>
      <c r="P52" s="505"/>
      <c r="Q52" s="505" t="s">
        <v>248</v>
      </c>
      <c r="R52" s="296" t="s">
        <v>249</v>
      </c>
      <c r="S52" s="150" t="s">
        <v>250</v>
      </c>
      <c r="T52" s="283" t="s">
        <v>378</v>
      </c>
      <c r="U52" s="150" t="s">
        <v>97</v>
      </c>
      <c r="V52" s="150">
        <v>40</v>
      </c>
      <c r="W52" s="307" t="s">
        <v>369</v>
      </c>
      <c r="X52" s="284">
        <v>11</v>
      </c>
      <c r="Y52" s="284">
        <v>8</v>
      </c>
      <c r="Z52" s="284">
        <v>8</v>
      </c>
      <c r="AA52" s="284">
        <v>7</v>
      </c>
      <c r="AB52" s="285">
        <v>6</v>
      </c>
      <c r="AC52" s="353">
        <f>'MODER. RECU &amp; PLATAF. TEC. '!AE18</f>
        <v>9</v>
      </c>
      <c r="AD52" s="286"/>
      <c r="AE52" s="286"/>
      <c r="AF52" s="286"/>
      <c r="AG52" s="286"/>
      <c r="AH52" s="318">
        <f t="shared" si="0"/>
        <v>9</v>
      </c>
      <c r="AI52" s="321">
        <f t="shared" si="1"/>
        <v>0.22500000000000001</v>
      </c>
      <c r="AJ52" s="438">
        <f>AVERAGE(AI52:AI54)</f>
        <v>0.13214285714285715</v>
      </c>
      <c r="AK52" s="534"/>
      <c r="AL52" s="435">
        <f>'MODER. RECU &amp; PLATAF. TEC. '!AB24</f>
        <v>2978047298</v>
      </c>
      <c r="AM52" s="429">
        <f>'MODER. RECU &amp; PLATAF. TEC. '!AE24</f>
        <v>2918561202</v>
      </c>
      <c r="AN52" s="432">
        <f t="shared" si="9"/>
        <v>0.98002513390571411</v>
      </c>
      <c r="AO52" s="287"/>
      <c r="AP52" s="287"/>
      <c r="AQ52" s="287"/>
      <c r="AR52" s="287"/>
      <c r="AS52" s="287"/>
      <c r="AT52" s="287"/>
      <c r="AU52" s="287"/>
      <c r="AV52" s="287"/>
      <c r="AW52" s="287"/>
      <c r="AX52" s="287"/>
      <c r="AY52" s="287"/>
      <c r="AZ52" s="287"/>
      <c r="BA52" s="441"/>
      <c r="BB52" s="441"/>
      <c r="BC52" s="443"/>
    </row>
    <row r="53" spans="2:55" ht="56.1" customHeight="1">
      <c r="B53" s="508"/>
      <c r="C53" s="513"/>
      <c r="D53" s="494"/>
      <c r="E53" s="502"/>
      <c r="F53" s="494"/>
      <c r="G53" s="494"/>
      <c r="H53" s="494"/>
      <c r="I53" s="494"/>
      <c r="J53" s="494"/>
      <c r="K53" s="502"/>
      <c r="L53" s="502"/>
      <c r="M53" s="494"/>
      <c r="N53" s="502"/>
      <c r="O53" s="494"/>
      <c r="P53" s="505"/>
      <c r="Q53" s="505"/>
      <c r="R53" s="150" t="s">
        <v>251</v>
      </c>
      <c r="S53" s="150" t="s">
        <v>252</v>
      </c>
      <c r="T53" s="283" t="s">
        <v>378</v>
      </c>
      <c r="U53" s="150" t="s">
        <v>97</v>
      </c>
      <c r="V53" s="150">
        <v>610</v>
      </c>
      <c r="W53" s="307" t="s">
        <v>369</v>
      </c>
      <c r="X53" s="284">
        <v>122</v>
      </c>
      <c r="Y53" s="284">
        <v>122</v>
      </c>
      <c r="Z53" s="284">
        <v>122</v>
      </c>
      <c r="AA53" s="284">
        <v>122</v>
      </c>
      <c r="AB53" s="285">
        <v>122</v>
      </c>
      <c r="AC53" s="353">
        <f>'MODER. RECU &amp; PLATAF. TEC. '!AE19</f>
        <v>0</v>
      </c>
      <c r="AD53" s="286"/>
      <c r="AE53" s="286"/>
      <c r="AF53" s="286"/>
      <c r="AG53" s="286"/>
      <c r="AH53" s="318">
        <f t="shared" si="0"/>
        <v>0</v>
      </c>
      <c r="AI53" s="321">
        <f t="shared" si="1"/>
        <v>0</v>
      </c>
      <c r="AJ53" s="532"/>
      <c r="AK53" s="534"/>
      <c r="AL53" s="437"/>
      <c r="AM53" s="430"/>
      <c r="AN53" s="433"/>
      <c r="AO53" s="287"/>
      <c r="AP53" s="287"/>
      <c r="AQ53" s="287"/>
      <c r="AR53" s="287"/>
      <c r="AS53" s="287"/>
      <c r="AT53" s="287"/>
      <c r="AU53" s="287"/>
      <c r="AV53" s="287"/>
      <c r="AW53" s="287"/>
      <c r="AX53" s="287"/>
      <c r="AY53" s="287"/>
      <c r="AZ53" s="287"/>
      <c r="BA53" s="441"/>
      <c r="BB53" s="441"/>
      <c r="BC53" s="443"/>
    </row>
    <row r="54" spans="2:55" ht="56.1" customHeight="1">
      <c r="B54" s="508"/>
      <c r="C54" s="513"/>
      <c r="D54" s="494"/>
      <c r="E54" s="502"/>
      <c r="F54" s="494"/>
      <c r="G54" s="494"/>
      <c r="H54" s="494"/>
      <c r="I54" s="494"/>
      <c r="J54" s="494"/>
      <c r="K54" s="502"/>
      <c r="L54" s="502"/>
      <c r="M54" s="494"/>
      <c r="N54" s="502"/>
      <c r="O54" s="494"/>
      <c r="P54" s="505"/>
      <c r="Q54" s="505"/>
      <c r="R54" s="150" t="s">
        <v>253</v>
      </c>
      <c r="S54" s="150" t="s">
        <v>254</v>
      </c>
      <c r="T54" s="283">
        <v>1106</v>
      </c>
      <c r="U54" s="150" t="s">
        <v>97</v>
      </c>
      <c r="V54" s="150">
        <v>35</v>
      </c>
      <c r="W54" s="307" t="s">
        <v>369</v>
      </c>
      <c r="X54" s="284">
        <v>6</v>
      </c>
      <c r="Y54" s="284">
        <v>7</v>
      </c>
      <c r="Z54" s="284">
        <v>7</v>
      </c>
      <c r="AA54" s="284">
        <v>7</v>
      </c>
      <c r="AB54" s="285">
        <v>8</v>
      </c>
      <c r="AC54" s="353">
        <f>'MODER. RECU &amp; PLATAF. TEC. '!AE20</f>
        <v>6</v>
      </c>
      <c r="AD54" s="286"/>
      <c r="AE54" s="286"/>
      <c r="AF54" s="286"/>
      <c r="AG54" s="286"/>
      <c r="AH54" s="318">
        <f t="shared" si="0"/>
        <v>6</v>
      </c>
      <c r="AI54" s="321">
        <f t="shared" si="1"/>
        <v>0.17142857142857143</v>
      </c>
      <c r="AJ54" s="439"/>
      <c r="AK54" s="534"/>
      <c r="AL54" s="436"/>
      <c r="AM54" s="431"/>
      <c r="AN54" s="434"/>
      <c r="AO54" s="287"/>
      <c r="AP54" s="287"/>
      <c r="AQ54" s="287"/>
      <c r="AR54" s="287"/>
      <c r="AS54" s="287"/>
      <c r="AT54" s="287"/>
      <c r="AU54" s="287"/>
      <c r="AV54" s="287"/>
      <c r="AW54" s="287"/>
      <c r="AX54" s="287"/>
      <c r="AY54" s="287"/>
      <c r="AZ54" s="287"/>
      <c r="BA54" s="441"/>
      <c r="BB54" s="441"/>
      <c r="BC54" s="443"/>
    </row>
    <row r="55" spans="2:55" ht="56.1" customHeight="1">
      <c r="B55" s="508"/>
      <c r="C55" s="513"/>
      <c r="D55" s="494"/>
      <c r="E55" s="502"/>
      <c r="F55" s="494"/>
      <c r="G55" s="494"/>
      <c r="H55" s="494"/>
      <c r="I55" s="494"/>
      <c r="J55" s="494"/>
      <c r="K55" s="502"/>
      <c r="L55" s="502"/>
      <c r="M55" s="494"/>
      <c r="N55" s="502"/>
      <c r="O55" s="494"/>
      <c r="P55" s="505"/>
      <c r="Q55" s="293" t="s">
        <v>255</v>
      </c>
      <c r="R55" s="150" t="s">
        <v>256</v>
      </c>
      <c r="S55" s="150" t="s">
        <v>257</v>
      </c>
      <c r="T55" s="283" t="s">
        <v>378</v>
      </c>
      <c r="U55" s="150" t="s">
        <v>97</v>
      </c>
      <c r="V55" s="150">
        <v>1000</v>
      </c>
      <c r="W55" s="307" t="s">
        <v>369</v>
      </c>
      <c r="X55" s="284">
        <v>200</v>
      </c>
      <c r="Y55" s="284">
        <v>200</v>
      </c>
      <c r="Z55" s="284">
        <v>200</v>
      </c>
      <c r="AA55" s="284">
        <v>200</v>
      </c>
      <c r="AB55" s="285">
        <v>200</v>
      </c>
      <c r="AC55" s="353">
        <f>'MODER. TECNO. VoIP'!AE18</f>
        <v>0</v>
      </c>
      <c r="AD55" s="286"/>
      <c r="AE55" s="286"/>
      <c r="AF55" s="286"/>
      <c r="AG55" s="286"/>
      <c r="AH55" s="318">
        <f t="shared" si="0"/>
        <v>0</v>
      </c>
      <c r="AI55" s="321">
        <f t="shared" si="1"/>
        <v>0</v>
      </c>
      <c r="AJ55" s="319">
        <f>AI55</f>
        <v>0</v>
      </c>
      <c r="AK55" s="534"/>
      <c r="AL55" s="329">
        <f>'MODER. TECNO. VoIP'!AB22</f>
        <v>0</v>
      </c>
      <c r="AM55" s="330">
        <f>'MODER. TECNO. VoIP'!AE22</f>
        <v>0</v>
      </c>
      <c r="AN55" s="425">
        <v>0</v>
      </c>
      <c r="AO55" s="287"/>
      <c r="AP55" s="287"/>
      <c r="AQ55" s="287"/>
      <c r="AR55" s="287"/>
      <c r="AS55" s="287"/>
      <c r="AT55" s="287"/>
      <c r="AU55" s="287"/>
      <c r="AV55" s="287"/>
      <c r="AW55" s="287"/>
      <c r="AX55" s="287"/>
      <c r="AY55" s="287"/>
      <c r="AZ55" s="287"/>
      <c r="BA55" s="441"/>
      <c r="BB55" s="441"/>
      <c r="BC55" s="443"/>
    </row>
    <row r="56" spans="2:55" ht="56.1" customHeight="1">
      <c r="B56" s="508"/>
      <c r="C56" s="513"/>
      <c r="D56" s="494"/>
      <c r="E56" s="502"/>
      <c r="F56" s="494"/>
      <c r="G56" s="494"/>
      <c r="H56" s="494"/>
      <c r="I56" s="494"/>
      <c r="J56" s="494"/>
      <c r="K56" s="502"/>
      <c r="L56" s="502"/>
      <c r="M56" s="494"/>
      <c r="N56" s="502"/>
      <c r="O56" s="494"/>
      <c r="P56" s="505"/>
      <c r="Q56" s="293" t="s">
        <v>275</v>
      </c>
      <c r="R56" s="150" t="s">
        <v>276</v>
      </c>
      <c r="S56" s="150" t="s">
        <v>277</v>
      </c>
      <c r="T56" s="283" t="s">
        <v>378</v>
      </c>
      <c r="U56" s="150" t="s">
        <v>97</v>
      </c>
      <c r="V56" s="150">
        <v>160</v>
      </c>
      <c r="W56" s="307" t="s">
        <v>370</v>
      </c>
      <c r="X56" s="284">
        <v>160</v>
      </c>
      <c r="Y56" s="284"/>
      <c r="Z56" s="284"/>
      <c r="AA56" s="284"/>
      <c r="AB56" s="285"/>
      <c r="AC56" s="353">
        <f>'TABLAS RET. DOCUMENT.'!AE18</f>
        <v>160</v>
      </c>
      <c r="AD56" s="286"/>
      <c r="AE56" s="286"/>
      <c r="AF56" s="286"/>
      <c r="AG56" s="286"/>
      <c r="AH56" s="318">
        <f t="shared" si="0"/>
        <v>160</v>
      </c>
      <c r="AI56" s="321">
        <f t="shared" si="1"/>
        <v>1</v>
      </c>
      <c r="AJ56" s="319">
        <f>AI56</f>
        <v>1</v>
      </c>
      <c r="AK56" s="534"/>
      <c r="AL56" s="329">
        <f>'TABLAS RET. DOCUMENT.'!AB22</f>
        <v>60000000</v>
      </c>
      <c r="AM56" s="330">
        <f>'TABLAS RET. DOCUMENT.'!AE22</f>
        <v>58826000</v>
      </c>
      <c r="AN56" s="425">
        <f>AM56/AL56</f>
        <v>0.98043333333333338</v>
      </c>
      <c r="AO56" s="287"/>
      <c r="AP56" s="287"/>
      <c r="AQ56" s="287"/>
      <c r="AR56" s="287"/>
      <c r="AS56" s="287"/>
      <c r="AT56" s="287"/>
      <c r="AU56" s="287"/>
      <c r="AV56" s="287"/>
      <c r="AW56" s="287"/>
      <c r="AX56" s="287"/>
      <c r="AY56" s="287"/>
      <c r="AZ56" s="287"/>
      <c r="BA56" s="441"/>
      <c r="BB56" s="441"/>
      <c r="BC56" s="443"/>
    </row>
    <row r="57" spans="2:55" ht="56.1" customHeight="1">
      <c r="B57" s="508"/>
      <c r="C57" s="513"/>
      <c r="D57" s="494"/>
      <c r="E57" s="502"/>
      <c r="F57" s="494"/>
      <c r="G57" s="494"/>
      <c r="H57" s="494"/>
      <c r="I57" s="494"/>
      <c r="J57" s="494"/>
      <c r="K57" s="502"/>
      <c r="L57" s="502"/>
      <c r="M57" s="494"/>
      <c r="N57" s="502"/>
      <c r="O57" s="494"/>
      <c r="P57" s="505" t="s">
        <v>262</v>
      </c>
      <c r="Q57" s="505" t="s">
        <v>263</v>
      </c>
      <c r="R57" s="150" t="s">
        <v>264</v>
      </c>
      <c r="S57" s="150" t="s">
        <v>265</v>
      </c>
      <c r="T57" s="283">
        <v>5</v>
      </c>
      <c r="U57" s="150" t="s">
        <v>97</v>
      </c>
      <c r="V57" s="150">
        <v>5</v>
      </c>
      <c r="W57" s="307" t="s">
        <v>371</v>
      </c>
      <c r="X57" s="284">
        <v>1</v>
      </c>
      <c r="Y57" s="284">
        <v>1</v>
      </c>
      <c r="Z57" s="284">
        <v>1</v>
      </c>
      <c r="AA57" s="284">
        <v>1</v>
      </c>
      <c r="AB57" s="285">
        <v>1</v>
      </c>
      <c r="AC57" s="353">
        <f>'SIST. ESTRATEGICO ORGANI. '!AE18</f>
        <v>0</v>
      </c>
      <c r="AD57" s="286"/>
      <c r="AE57" s="286"/>
      <c r="AF57" s="286"/>
      <c r="AG57" s="286"/>
      <c r="AH57" s="318">
        <f t="shared" si="0"/>
        <v>0</v>
      </c>
      <c r="AI57" s="321">
        <f t="shared" si="1"/>
        <v>0</v>
      </c>
      <c r="AJ57" s="438">
        <f>AVERAGE(AI57:AI59)</f>
        <v>6.6666666666666666E-2</v>
      </c>
      <c r="AK57" s="534"/>
      <c r="AL57" s="435">
        <f>'SIST. ESTRATEGICO ORGANI. '!AB24</f>
        <v>250000000</v>
      </c>
      <c r="AM57" s="429">
        <f>'SIST. ESTRATEGICO ORGANI. '!AE24</f>
        <v>210948816</v>
      </c>
      <c r="AN57" s="432">
        <f>AM57/AL57</f>
        <v>0.84379526400000004</v>
      </c>
      <c r="AO57" s="287"/>
      <c r="AP57" s="287"/>
      <c r="AQ57" s="287"/>
      <c r="AR57" s="287"/>
      <c r="AS57" s="287"/>
      <c r="AT57" s="287"/>
      <c r="AU57" s="287"/>
      <c r="AV57" s="287"/>
      <c r="AW57" s="287"/>
      <c r="AX57" s="287"/>
      <c r="AY57" s="287"/>
      <c r="AZ57" s="287"/>
      <c r="BA57" s="441"/>
      <c r="BB57" s="441"/>
      <c r="BC57" s="443"/>
    </row>
    <row r="58" spans="2:55" ht="56.1" customHeight="1">
      <c r="B58" s="508"/>
      <c r="C58" s="513"/>
      <c r="D58" s="494"/>
      <c r="E58" s="502"/>
      <c r="F58" s="494"/>
      <c r="G58" s="494"/>
      <c r="H58" s="494"/>
      <c r="I58" s="494"/>
      <c r="J58" s="494"/>
      <c r="K58" s="502"/>
      <c r="L58" s="502"/>
      <c r="M58" s="494"/>
      <c r="N58" s="502"/>
      <c r="O58" s="494"/>
      <c r="P58" s="505"/>
      <c r="Q58" s="505"/>
      <c r="R58" s="150" t="s">
        <v>266</v>
      </c>
      <c r="S58" s="150" t="s">
        <v>267</v>
      </c>
      <c r="T58" s="283">
        <v>5</v>
      </c>
      <c r="U58" s="150" t="s">
        <v>97</v>
      </c>
      <c r="V58" s="150">
        <v>5</v>
      </c>
      <c r="W58" s="307" t="s">
        <v>371</v>
      </c>
      <c r="X58" s="284">
        <v>1</v>
      </c>
      <c r="Y58" s="284">
        <v>1</v>
      </c>
      <c r="Z58" s="284">
        <v>1</v>
      </c>
      <c r="AA58" s="284">
        <v>1</v>
      </c>
      <c r="AB58" s="285">
        <v>1</v>
      </c>
      <c r="AC58" s="353">
        <f>'SIST. ESTRATEGICO ORGANI. '!AE19</f>
        <v>1</v>
      </c>
      <c r="AD58" s="286"/>
      <c r="AE58" s="286"/>
      <c r="AF58" s="286"/>
      <c r="AG58" s="286"/>
      <c r="AH58" s="318">
        <f t="shared" si="0"/>
        <v>1</v>
      </c>
      <c r="AI58" s="321">
        <f t="shared" si="1"/>
        <v>0.2</v>
      </c>
      <c r="AJ58" s="532"/>
      <c r="AK58" s="534"/>
      <c r="AL58" s="437"/>
      <c r="AM58" s="430"/>
      <c r="AN58" s="433"/>
      <c r="AO58" s="287"/>
      <c r="AP58" s="287"/>
      <c r="AQ58" s="287"/>
      <c r="AR58" s="287"/>
      <c r="AS58" s="287"/>
      <c r="AT58" s="287"/>
      <c r="AU58" s="287"/>
      <c r="AV58" s="287"/>
      <c r="AW58" s="287"/>
      <c r="AX58" s="287"/>
      <c r="AY58" s="287"/>
      <c r="AZ58" s="287"/>
      <c r="BA58" s="441"/>
      <c r="BB58" s="441"/>
      <c r="BC58" s="443"/>
    </row>
    <row r="59" spans="2:55" ht="56.1" customHeight="1">
      <c r="B59" s="508"/>
      <c r="C59" s="513"/>
      <c r="D59" s="494"/>
      <c r="E59" s="502"/>
      <c r="F59" s="494"/>
      <c r="G59" s="494"/>
      <c r="H59" s="494"/>
      <c r="I59" s="494"/>
      <c r="J59" s="494"/>
      <c r="K59" s="502"/>
      <c r="L59" s="502"/>
      <c r="M59" s="494"/>
      <c r="N59" s="502"/>
      <c r="O59" s="494"/>
      <c r="P59" s="505"/>
      <c r="Q59" s="505"/>
      <c r="R59" s="150" t="s">
        <v>268</v>
      </c>
      <c r="S59" s="150" t="s">
        <v>269</v>
      </c>
      <c r="T59" s="283" t="s">
        <v>378</v>
      </c>
      <c r="U59" s="150" t="s">
        <v>97</v>
      </c>
      <c r="V59" s="150">
        <v>5</v>
      </c>
      <c r="W59" s="307" t="s">
        <v>371</v>
      </c>
      <c r="X59" s="284">
        <v>1</v>
      </c>
      <c r="Y59" s="284">
        <v>1</v>
      </c>
      <c r="Z59" s="284">
        <v>1</v>
      </c>
      <c r="AA59" s="284">
        <v>1</v>
      </c>
      <c r="AB59" s="285">
        <v>1</v>
      </c>
      <c r="AC59" s="353">
        <f>'SIST. ESTRATEGICO ORGANI. '!AE20</f>
        <v>0</v>
      </c>
      <c r="AD59" s="286"/>
      <c r="AE59" s="286"/>
      <c r="AF59" s="286"/>
      <c r="AG59" s="286"/>
      <c r="AH59" s="318">
        <f t="shared" si="0"/>
        <v>0</v>
      </c>
      <c r="AI59" s="321">
        <f t="shared" si="1"/>
        <v>0</v>
      </c>
      <c r="AJ59" s="439"/>
      <c r="AK59" s="534"/>
      <c r="AL59" s="436"/>
      <c r="AM59" s="431"/>
      <c r="AN59" s="434"/>
      <c r="AO59" s="287"/>
      <c r="AP59" s="287"/>
      <c r="AQ59" s="287"/>
      <c r="AR59" s="287"/>
      <c r="AS59" s="287"/>
      <c r="AT59" s="287"/>
      <c r="AU59" s="287"/>
      <c r="AV59" s="287"/>
      <c r="AW59" s="287"/>
      <c r="AX59" s="287"/>
      <c r="AY59" s="287"/>
      <c r="AZ59" s="287"/>
      <c r="BA59" s="441"/>
      <c r="BB59" s="441"/>
      <c r="BC59" s="443"/>
    </row>
    <row r="60" spans="2:55" ht="56.1" customHeight="1">
      <c r="B60" s="508"/>
      <c r="C60" s="513"/>
      <c r="D60" s="494"/>
      <c r="E60" s="502"/>
      <c r="F60" s="494"/>
      <c r="G60" s="494"/>
      <c r="H60" s="494"/>
      <c r="I60" s="494"/>
      <c r="J60" s="494"/>
      <c r="K60" s="502"/>
      <c r="L60" s="502"/>
      <c r="M60" s="494"/>
      <c r="N60" s="502"/>
      <c r="O60" s="494"/>
      <c r="P60" s="505"/>
      <c r="Q60" s="505" t="s">
        <v>280</v>
      </c>
      <c r="R60" s="150" t="s">
        <v>281</v>
      </c>
      <c r="S60" s="150" t="s">
        <v>282</v>
      </c>
      <c r="T60" s="283">
        <v>1</v>
      </c>
      <c r="U60" s="150" t="s">
        <v>97</v>
      </c>
      <c r="V60" s="150">
        <v>1</v>
      </c>
      <c r="W60" s="307" t="s">
        <v>372</v>
      </c>
      <c r="X60" s="284">
        <v>1</v>
      </c>
      <c r="Y60" s="284"/>
      <c r="Z60" s="284"/>
      <c r="AA60" s="284"/>
      <c r="AB60" s="285"/>
      <c r="AC60" s="353">
        <f>'FORTALEC. COMUNICACIÓN '!AE18</f>
        <v>1</v>
      </c>
      <c r="AD60" s="286"/>
      <c r="AE60" s="286"/>
      <c r="AF60" s="286"/>
      <c r="AG60" s="286"/>
      <c r="AH60" s="318">
        <f t="shared" si="0"/>
        <v>1</v>
      </c>
      <c r="AI60" s="321">
        <f t="shared" si="1"/>
        <v>1</v>
      </c>
      <c r="AJ60" s="438">
        <f>AVERAGE(AI60:AI62)</f>
        <v>0.33333333333333331</v>
      </c>
      <c r="AK60" s="534"/>
      <c r="AL60" s="435">
        <f>'FORTALEC. COMUNICACIÓN '!AB24</f>
        <v>200000000</v>
      </c>
      <c r="AM60" s="429">
        <f>'FORTALEC. COMUNICACIÓN '!AE24</f>
        <v>157962205</v>
      </c>
      <c r="AN60" s="432">
        <f>AM60/AL60</f>
        <v>0.789811025</v>
      </c>
      <c r="AO60" s="287"/>
      <c r="AP60" s="287"/>
      <c r="AQ60" s="287"/>
      <c r="AR60" s="287"/>
      <c r="AS60" s="287"/>
      <c r="AT60" s="287"/>
      <c r="AU60" s="287"/>
      <c r="AV60" s="287"/>
      <c r="AW60" s="287"/>
      <c r="AX60" s="287"/>
      <c r="AY60" s="287"/>
      <c r="AZ60" s="287"/>
      <c r="BA60" s="441"/>
      <c r="BB60" s="441"/>
      <c r="BC60" s="443"/>
    </row>
    <row r="61" spans="2:55" ht="56.1" customHeight="1">
      <c r="B61" s="508"/>
      <c r="C61" s="513"/>
      <c r="D61" s="494"/>
      <c r="E61" s="502"/>
      <c r="F61" s="494"/>
      <c r="G61" s="494"/>
      <c r="H61" s="494"/>
      <c r="I61" s="494"/>
      <c r="J61" s="494"/>
      <c r="K61" s="502"/>
      <c r="L61" s="502"/>
      <c r="M61" s="494"/>
      <c r="N61" s="502"/>
      <c r="O61" s="494"/>
      <c r="P61" s="505"/>
      <c r="Q61" s="505"/>
      <c r="R61" s="150" t="s">
        <v>283</v>
      </c>
      <c r="S61" s="150" t="s">
        <v>284</v>
      </c>
      <c r="T61" s="283" t="s">
        <v>378</v>
      </c>
      <c r="U61" s="150" t="s">
        <v>97</v>
      </c>
      <c r="V61" s="150">
        <v>1</v>
      </c>
      <c r="W61" s="307" t="s">
        <v>372</v>
      </c>
      <c r="X61" s="284">
        <v>1</v>
      </c>
      <c r="Y61" s="284"/>
      <c r="Z61" s="284"/>
      <c r="AA61" s="284"/>
      <c r="AB61" s="285"/>
      <c r="AC61" s="353">
        <f>'FORTALEC. COMUNICACIÓN '!AE19</f>
        <v>0</v>
      </c>
      <c r="AD61" s="286"/>
      <c r="AE61" s="286"/>
      <c r="AF61" s="286"/>
      <c r="AG61" s="286"/>
      <c r="AH61" s="318">
        <f t="shared" si="0"/>
        <v>0</v>
      </c>
      <c r="AI61" s="321">
        <f t="shared" si="1"/>
        <v>0</v>
      </c>
      <c r="AJ61" s="532"/>
      <c r="AK61" s="534"/>
      <c r="AL61" s="437"/>
      <c r="AM61" s="430"/>
      <c r="AN61" s="433"/>
      <c r="AO61" s="287"/>
      <c r="AP61" s="287"/>
      <c r="AQ61" s="287"/>
      <c r="AR61" s="287"/>
      <c r="AS61" s="287"/>
      <c r="AT61" s="287"/>
      <c r="AU61" s="287"/>
      <c r="AV61" s="287"/>
      <c r="AW61" s="287"/>
      <c r="AX61" s="287"/>
      <c r="AY61" s="287"/>
      <c r="AZ61" s="287"/>
      <c r="BA61" s="441"/>
      <c r="BB61" s="441"/>
      <c r="BC61" s="443"/>
    </row>
    <row r="62" spans="2:55" ht="56.1" customHeight="1">
      <c r="B62" s="508"/>
      <c r="C62" s="513"/>
      <c r="D62" s="494"/>
      <c r="E62" s="502"/>
      <c r="F62" s="494"/>
      <c r="G62" s="494"/>
      <c r="H62" s="494"/>
      <c r="I62" s="494"/>
      <c r="J62" s="494"/>
      <c r="K62" s="502"/>
      <c r="L62" s="502"/>
      <c r="M62" s="494"/>
      <c r="N62" s="502"/>
      <c r="O62" s="494"/>
      <c r="P62" s="505"/>
      <c r="Q62" s="505"/>
      <c r="R62" s="150" t="s">
        <v>285</v>
      </c>
      <c r="S62" s="150" t="s">
        <v>286</v>
      </c>
      <c r="T62" s="283" t="s">
        <v>378</v>
      </c>
      <c r="U62" s="150" t="s">
        <v>97</v>
      </c>
      <c r="V62" s="150">
        <v>1</v>
      </c>
      <c r="W62" s="307" t="s">
        <v>372</v>
      </c>
      <c r="X62" s="284">
        <v>1</v>
      </c>
      <c r="Y62" s="284"/>
      <c r="Z62" s="284"/>
      <c r="AA62" s="284"/>
      <c r="AB62" s="285"/>
      <c r="AC62" s="353">
        <f>'FORTALEC. COMUNICACIÓN '!AE20</f>
        <v>0</v>
      </c>
      <c r="AD62" s="286"/>
      <c r="AE62" s="286"/>
      <c r="AF62" s="286"/>
      <c r="AG62" s="286"/>
      <c r="AH62" s="318">
        <f t="shared" si="0"/>
        <v>0</v>
      </c>
      <c r="AI62" s="321">
        <f t="shared" si="1"/>
        <v>0</v>
      </c>
      <c r="AJ62" s="439"/>
      <c r="AK62" s="534"/>
      <c r="AL62" s="436"/>
      <c r="AM62" s="431"/>
      <c r="AN62" s="434"/>
      <c r="AO62" s="287"/>
      <c r="AP62" s="287"/>
      <c r="AQ62" s="287"/>
      <c r="AR62" s="287"/>
      <c r="AS62" s="287"/>
      <c r="AT62" s="287"/>
      <c r="AU62" s="287"/>
      <c r="AV62" s="287"/>
      <c r="AW62" s="287"/>
      <c r="AX62" s="287"/>
      <c r="AY62" s="287"/>
      <c r="AZ62" s="287"/>
      <c r="BA62" s="441"/>
      <c r="BB62" s="441"/>
      <c r="BC62" s="443"/>
    </row>
    <row r="63" spans="2:55" ht="56.1" customHeight="1">
      <c r="B63" s="508"/>
      <c r="C63" s="297" t="s">
        <v>151</v>
      </c>
      <c r="D63" s="298"/>
      <c r="E63" s="298"/>
      <c r="F63" s="298"/>
      <c r="G63" s="298"/>
      <c r="H63" s="298"/>
      <c r="I63" s="298"/>
      <c r="J63" s="298"/>
      <c r="K63" s="298"/>
      <c r="L63" s="298"/>
      <c r="M63" s="299" t="s">
        <v>348</v>
      </c>
      <c r="N63" s="298"/>
      <c r="O63" s="298"/>
      <c r="P63" s="300" t="s">
        <v>152</v>
      </c>
      <c r="Q63" s="301" t="s">
        <v>301</v>
      </c>
      <c r="R63" s="229" t="s">
        <v>302</v>
      </c>
      <c r="S63" s="229" t="s">
        <v>303</v>
      </c>
      <c r="T63" s="283" t="s">
        <v>378</v>
      </c>
      <c r="U63" s="230" t="s">
        <v>97</v>
      </c>
      <c r="V63" s="230">
        <v>46660</v>
      </c>
      <c r="W63" s="383" t="s">
        <v>373</v>
      </c>
      <c r="X63" s="284">
        <v>9332</v>
      </c>
      <c r="Y63" s="284">
        <v>9332</v>
      </c>
      <c r="Z63" s="284">
        <v>9332</v>
      </c>
      <c r="AA63" s="284">
        <v>9332</v>
      </c>
      <c r="AB63" s="285">
        <v>9332</v>
      </c>
      <c r="AC63" s="353">
        <f>'PLAN DE MANTENIMIENTO '!AE18</f>
        <v>2354</v>
      </c>
      <c r="AD63" s="286"/>
      <c r="AE63" s="286"/>
      <c r="AF63" s="286"/>
      <c r="AG63" s="286"/>
      <c r="AH63" s="318">
        <f t="shared" si="0"/>
        <v>2354</v>
      </c>
      <c r="AI63" s="321">
        <f t="shared" si="1"/>
        <v>5.0450064294899274E-2</v>
      </c>
      <c r="AJ63" s="319">
        <f>AI63</f>
        <v>5.0450064294899274E-2</v>
      </c>
      <c r="AK63" s="534"/>
      <c r="AL63" s="329">
        <f>'PLAN DE MANTENIMIENTO '!AB22</f>
        <v>5977272396</v>
      </c>
      <c r="AM63" s="330">
        <f>'PLAN DE MANTENIMIENTO '!AE22</f>
        <v>1865563111</v>
      </c>
      <c r="AN63" s="425">
        <f>AM63/AL63</f>
        <v>0.31210943510763167</v>
      </c>
      <c r="AO63" s="287"/>
      <c r="AP63" s="287"/>
      <c r="AQ63" s="287"/>
      <c r="AR63" s="287"/>
      <c r="AS63" s="287"/>
      <c r="AT63" s="287"/>
      <c r="AU63" s="287"/>
      <c r="AV63" s="287"/>
      <c r="AW63" s="287"/>
      <c r="AX63" s="287"/>
      <c r="AY63" s="287"/>
      <c r="AZ63" s="287"/>
      <c r="BA63" s="441"/>
      <c r="BB63" s="441"/>
      <c r="BC63" s="443"/>
    </row>
    <row r="64" spans="2:55" ht="56.1" customHeight="1">
      <c r="B64" s="507" t="s">
        <v>357</v>
      </c>
      <c r="C64" s="510" t="s">
        <v>99</v>
      </c>
      <c r="D64" s="497"/>
      <c r="E64" s="497"/>
      <c r="F64" s="497"/>
      <c r="G64" s="497"/>
      <c r="H64" s="515" t="s">
        <v>348</v>
      </c>
      <c r="I64" s="515" t="s">
        <v>348</v>
      </c>
      <c r="J64" s="497"/>
      <c r="K64" s="497"/>
      <c r="L64" s="497"/>
      <c r="M64" s="497"/>
      <c r="N64" s="497"/>
      <c r="O64" s="497"/>
      <c r="P64" s="519" t="s">
        <v>358</v>
      </c>
      <c r="Q64" s="514" t="s">
        <v>208</v>
      </c>
      <c r="R64" s="150" t="s">
        <v>210</v>
      </c>
      <c r="S64" s="291" t="s">
        <v>211</v>
      </c>
      <c r="T64" s="283">
        <v>4</v>
      </c>
      <c r="U64" s="150" t="s">
        <v>97</v>
      </c>
      <c r="V64" s="291">
        <v>20</v>
      </c>
      <c r="W64" s="308" t="s">
        <v>362</v>
      </c>
      <c r="X64" s="284">
        <v>4</v>
      </c>
      <c r="Y64" s="284">
        <v>4</v>
      </c>
      <c r="Z64" s="284">
        <v>4</v>
      </c>
      <c r="AA64" s="284">
        <v>4</v>
      </c>
      <c r="AB64" s="285">
        <v>4</v>
      </c>
      <c r="AC64" s="353">
        <f>'POSTERIS LVMEN '!AE18</f>
        <v>5</v>
      </c>
      <c r="AD64" s="286"/>
      <c r="AE64" s="286"/>
      <c r="AF64" s="286"/>
      <c r="AG64" s="286"/>
      <c r="AH64" s="318">
        <f t="shared" si="0"/>
        <v>5</v>
      </c>
      <c r="AI64" s="321">
        <f t="shared" si="1"/>
        <v>0.25</v>
      </c>
      <c r="AJ64" s="438">
        <f>AVERAGE(AI64:AI68)</f>
        <v>0.36151111111111112</v>
      </c>
      <c r="AK64" s="534"/>
      <c r="AL64" s="435">
        <f>'POSTERIS LVMEN '!AB26</f>
        <v>200000000</v>
      </c>
      <c r="AM64" s="429">
        <f>'POSTERIS LVMEN '!AE26</f>
        <v>195480089</v>
      </c>
      <c r="AN64" s="432">
        <f t="shared" ref="AN64" si="10">AM64/AL64</f>
        <v>0.97740044500000001</v>
      </c>
      <c r="AO64" s="287"/>
      <c r="AP64" s="287"/>
      <c r="AQ64" s="287"/>
      <c r="AR64" s="287"/>
      <c r="AS64" s="287"/>
      <c r="AT64" s="287"/>
      <c r="AU64" s="287"/>
      <c r="AV64" s="287"/>
      <c r="AW64" s="287"/>
      <c r="AX64" s="287"/>
      <c r="AY64" s="287"/>
      <c r="AZ64" s="287"/>
      <c r="BA64" s="441"/>
      <c r="BB64" s="441"/>
      <c r="BC64" s="443"/>
    </row>
    <row r="65" spans="2:55" ht="56.1" customHeight="1">
      <c r="B65" s="508"/>
      <c r="C65" s="511"/>
      <c r="D65" s="506"/>
      <c r="E65" s="506"/>
      <c r="F65" s="506"/>
      <c r="G65" s="506"/>
      <c r="H65" s="516"/>
      <c r="I65" s="516"/>
      <c r="J65" s="506"/>
      <c r="K65" s="506"/>
      <c r="L65" s="506"/>
      <c r="M65" s="506"/>
      <c r="N65" s="506"/>
      <c r="O65" s="506"/>
      <c r="P65" s="519"/>
      <c r="Q65" s="514"/>
      <c r="R65" s="291" t="s">
        <v>212</v>
      </c>
      <c r="S65" s="291" t="s">
        <v>213</v>
      </c>
      <c r="T65" s="283" t="s">
        <v>378</v>
      </c>
      <c r="U65" s="150" t="s">
        <v>97</v>
      </c>
      <c r="V65" s="193">
        <v>90</v>
      </c>
      <c r="W65" s="308" t="s">
        <v>362</v>
      </c>
      <c r="X65" s="284">
        <v>20</v>
      </c>
      <c r="Y65" s="284">
        <v>20</v>
      </c>
      <c r="Z65" s="284">
        <v>20</v>
      </c>
      <c r="AA65" s="284">
        <v>20</v>
      </c>
      <c r="AB65" s="285">
        <v>10</v>
      </c>
      <c r="AC65" s="353">
        <f>'POSTERIS LVMEN '!AE19</f>
        <v>32</v>
      </c>
      <c r="AD65" s="286"/>
      <c r="AE65" s="286"/>
      <c r="AF65" s="286"/>
      <c r="AG65" s="286"/>
      <c r="AH65" s="318">
        <f t="shared" si="0"/>
        <v>32</v>
      </c>
      <c r="AI65" s="321">
        <f t="shared" si="1"/>
        <v>0.35555555555555557</v>
      </c>
      <c r="AJ65" s="532"/>
      <c r="AK65" s="534"/>
      <c r="AL65" s="437"/>
      <c r="AM65" s="430"/>
      <c r="AN65" s="433"/>
      <c r="AO65" s="287"/>
      <c r="AP65" s="287"/>
      <c r="AQ65" s="287"/>
      <c r="AR65" s="287"/>
      <c r="AS65" s="287"/>
      <c r="AT65" s="287"/>
      <c r="AU65" s="287"/>
      <c r="AV65" s="287"/>
      <c r="AW65" s="287"/>
      <c r="AX65" s="287"/>
      <c r="AY65" s="287"/>
      <c r="AZ65" s="287"/>
      <c r="BA65" s="441"/>
      <c r="BB65" s="441"/>
      <c r="BC65" s="443"/>
    </row>
    <row r="66" spans="2:55" ht="56.1" customHeight="1">
      <c r="B66" s="508"/>
      <c r="C66" s="511"/>
      <c r="D66" s="506"/>
      <c r="E66" s="506"/>
      <c r="F66" s="506"/>
      <c r="G66" s="506"/>
      <c r="H66" s="516"/>
      <c r="I66" s="516"/>
      <c r="J66" s="506"/>
      <c r="K66" s="506"/>
      <c r="L66" s="506"/>
      <c r="M66" s="506"/>
      <c r="N66" s="506"/>
      <c r="O66" s="506"/>
      <c r="P66" s="519"/>
      <c r="Q66" s="514"/>
      <c r="R66" s="291" t="s">
        <v>214</v>
      </c>
      <c r="S66" s="291" t="s">
        <v>213</v>
      </c>
      <c r="T66" s="283">
        <v>25</v>
      </c>
      <c r="U66" s="150" t="s">
        <v>97</v>
      </c>
      <c r="V66" s="193">
        <v>125</v>
      </c>
      <c r="W66" s="308" t="s">
        <v>362</v>
      </c>
      <c r="X66" s="284">
        <v>25</v>
      </c>
      <c r="Y66" s="284">
        <v>25</v>
      </c>
      <c r="Z66" s="284">
        <v>25</v>
      </c>
      <c r="AA66" s="284">
        <v>25</v>
      </c>
      <c r="AB66" s="285">
        <v>25</v>
      </c>
      <c r="AC66" s="353">
        <f>'POSTERIS LVMEN '!AE20</f>
        <v>19</v>
      </c>
      <c r="AD66" s="286"/>
      <c r="AE66" s="286"/>
      <c r="AF66" s="286"/>
      <c r="AG66" s="286"/>
      <c r="AH66" s="318">
        <f t="shared" si="0"/>
        <v>19</v>
      </c>
      <c r="AI66" s="321">
        <f t="shared" si="1"/>
        <v>0.152</v>
      </c>
      <c r="AJ66" s="532"/>
      <c r="AK66" s="534"/>
      <c r="AL66" s="437"/>
      <c r="AM66" s="430"/>
      <c r="AN66" s="433"/>
      <c r="AO66" s="287"/>
      <c r="AP66" s="287"/>
      <c r="AQ66" s="287"/>
      <c r="AR66" s="287"/>
      <c r="AS66" s="287"/>
      <c r="AT66" s="287"/>
      <c r="AU66" s="287"/>
      <c r="AV66" s="287"/>
      <c r="AW66" s="287"/>
      <c r="AX66" s="287"/>
      <c r="AY66" s="287"/>
      <c r="AZ66" s="287"/>
      <c r="BA66" s="441"/>
      <c r="BB66" s="441"/>
      <c r="BC66" s="443"/>
    </row>
    <row r="67" spans="2:55" ht="56.1" customHeight="1">
      <c r="B67" s="508"/>
      <c r="C67" s="511"/>
      <c r="D67" s="506"/>
      <c r="E67" s="506"/>
      <c r="F67" s="506"/>
      <c r="G67" s="506"/>
      <c r="H67" s="516"/>
      <c r="I67" s="516"/>
      <c r="J67" s="506"/>
      <c r="K67" s="506"/>
      <c r="L67" s="506"/>
      <c r="M67" s="506"/>
      <c r="N67" s="506"/>
      <c r="O67" s="506"/>
      <c r="P67" s="519"/>
      <c r="Q67" s="514"/>
      <c r="R67" s="150" t="s">
        <v>215</v>
      </c>
      <c r="S67" s="150" t="s">
        <v>216</v>
      </c>
      <c r="T67" s="283" t="s">
        <v>378</v>
      </c>
      <c r="U67" s="150" t="s">
        <v>97</v>
      </c>
      <c r="V67" s="313">
        <v>40</v>
      </c>
      <c r="W67" s="308" t="s">
        <v>362</v>
      </c>
      <c r="X67" s="284">
        <v>8</v>
      </c>
      <c r="Y67" s="284">
        <v>8</v>
      </c>
      <c r="Z67" s="284">
        <v>8</v>
      </c>
      <c r="AA67" s="284">
        <v>8</v>
      </c>
      <c r="AB67" s="285">
        <v>8</v>
      </c>
      <c r="AC67" s="353">
        <f>'POSTERIS LVMEN '!AE21</f>
        <v>26</v>
      </c>
      <c r="AD67" s="286"/>
      <c r="AE67" s="286"/>
      <c r="AF67" s="286"/>
      <c r="AG67" s="286"/>
      <c r="AH67" s="318">
        <f t="shared" si="0"/>
        <v>26</v>
      </c>
      <c r="AI67" s="321">
        <f t="shared" si="1"/>
        <v>0.65</v>
      </c>
      <c r="AJ67" s="532"/>
      <c r="AK67" s="534"/>
      <c r="AL67" s="437"/>
      <c r="AM67" s="430"/>
      <c r="AN67" s="433"/>
      <c r="AO67" s="287"/>
      <c r="AP67" s="287"/>
      <c r="AQ67" s="287"/>
      <c r="AR67" s="287"/>
      <c r="AS67" s="287"/>
      <c r="AT67" s="287"/>
      <c r="AU67" s="287"/>
      <c r="AV67" s="287"/>
      <c r="AW67" s="287"/>
      <c r="AX67" s="287"/>
      <c r="AY67" s="287"/>
      <c r="AZ67" s="287"/>
      <c r="BA67" s="441"/>
      <c r="BB67" s="441"/>
      <c r="BC67" s="443"/>
    </row>
    <row r="68" spans="2:55" ht="56.1" customHeight="1">
      <c r="B68" s="508"/>
      <c r="C68" s="512"/>
      <c r="D68" s="495"/>
      <c r="E68" s="495"/>
      <c r="F68" s="495"/>
      <c r="G68" s="495"/>
      <c r="H68" s="517"/>
      <c r="I68" s="517"/>
      <c r="J68" s="495"/>
      <c r="K68" s="495"/>
      <c r="L68" s="495"/>
      <c r="M68" s="495"/>
      <c r="N68" s="495"/>
      <c r="O68" s="495"/>
      <c r="P68" s="519"/>
      <c r="Q68" s="514"/>
      <c r="R68" s="150" t="s">
        <v>217</v>
      </c>
      <c r="S68" s="150" t="s">
        <v>218</v>
      </c>
      <c r="T68" s="283">
        <v>1</v>
      </c>
      <c r="U68" s="150" t="s">
        <v>97</v>
      </c>
      <c r="V68" s="149">
        <v>5</v>
      </c>
      <c r="W68" s="308" t="s">
        <v>362</v>
      </c>
      <c r="X68" s="284">
        <v>1</v>
      </c>
      <c r="Y68" s="284">
        <v>1</v>
      </c>
      <c r="Z68" s="284">
        <v>1</v>
      </c>
      <c r="AA68" s="284">
        <v>1</v>
      </c>
      <c r="AB68" s="285">
        <v>1</v>
      </c>
      <c r="AC68" s="353">
        <f>'POSTERIS LVMEN '!AE22</f>
        <v>2</v>
      </c>
      <c r="AD68" s="286"/>
      <c r="AE68" s="286"/>
      <c r="AF68" s="286"/>
      <c r="AG68" s="286"/>
      <c r="AH68" s="318">
        <f t="shared" si="0"/>
        <v>2</v>
      </c>
      <c r="AI68" s="321">
        <f t="shared" si="1"/>
        <v>0.4</v>
      </c>
      <c r="AJ68" s="439"/>
      <c r="AK68" s="534"/>
      <c r="AL68" s="436"/>
      <c r="AM68" s="431"/>
      <c r="AN68" s="434"/>
      <c r="AO68" s="287"/>
      <c r="AP68" s="287"/>
      <c r="AQ68" s="287"/>
      <c r="AR68" s="287"/>
      <c r="AS68" s="287"/>
      <c r="AT68" s="287"/>
      <c r="AU68" s="287"/>
      <c r="AV68" s="287"/>
      <c r="AW68" s="287"/>
      <c r="AX68" s="287"/>
      <c r="AY68" s="287"/>
      <c r="AZ68" s="287"/>
      <c r="BA68" s="441"/>
      <c r="BB68" s="441"/>
      <c r="BC68" s="443"/>
    </row>
    <row r="69" spans="2:55" ht="56.1" customHeight="1">
      <c r="B69" s="508"/>
      <c r="C69" s="510" t="s">
        <v>162</v>
      </c>
      <c r="D69" s="515"/>
      <c r="E69" s="515" t="s">
        <v>348</v>
      </c>
      <c r="F69" s="515"/>
      <c r="G69" s="515"/>
      <c r="H69" s="515" t="s">
        <v>348</v>
      </c>
      <c r="I69" s="515"/>
      <c r="J69" s="515"/>
      <c r="K69" s="515"/>
      <c r="L69" s="515"/>
      <c r="M69" s="515"/>
      <c r="N69" s="515" t="s">
        <v>348</v>
      </c>
      <c r="O69" s="515"/>
      <c r="P69" s="494" t="s">
        <v>359</v>
      </c>
      <c r="Q69" s="518" t="s">
        <v>169</v>
      </c>
      <c r="R69" s="291" t="s">
        <v>304</v>
      </c>
      <c r="S69" s="291" t="s">
        <v>115</v>
      </c>
      <c r="T69" s="283">
        <v>85</v>
      </c>
      <c r="U69" s="150" t="s">
        <v>97</v>
      </c>
      <c r="V69" s="291">
        <v>750</v>
      </c>
      <c r="W69" s="308" t="s">
        <v>366</v>
      </c>
      <c r="X69" s="284">
        <v>150</v>
      </c>
      <c r="Y69" s="284">
        <v>150</v>
      </c>
      <c r="Z69" s="284">
        <v>150</v>
      </c>
      <c r="AA69" s="284">
        <v>150</v>
      </c>
      <c r="AB69" s="285">
        <v>150</v>
      </c>
      <c r="AC69" s="353">
        <f>'FORTALEC. MEMORIA Y TERR.'!AE18</f>
        <v>96</v>
      </c>
      <c r="AD69" s="286"/>
      <c r="AE69" s="286"/>
      <c r="AF69" s="286"/>
      <c r="AG69" s="286"/>
      <c r="AH69" s="318">
        <f t="shared" si="0"/>
        <v>96</v>
      </c>
      <c r="AI69" s="321">
        <f t="shared" si="1"/>
        <v>0.128</v>
      </c>
      <c r="AJ69" s="438">
        <f>AVERAGE(AI69:AI72)</f>
        <v>0.18581642857142858</v>
      </c>
      <c r="AK69" s="534"/>
      <c r="AL69" s="435">
        <f>'FORTALEC. MEMORIA Y TERR.'!AB25</f>
        <v>230000000</v>
      </c>
      <c r="AM69" s="429">
        <f>'FORTALEC. MEMORIA Y TERR.'!AE25</f>
        <v>226253797</v>
      </c>
      <c r="AN69" s="432">
        <f t="shared" ref="AN69" si="11">AM69/AL69</f>
        <v>0.98371216086956526</v>
      </c>
      <c r="AO69" s="287"/>
      <c r="AP69" s="287"/>
      <c r="AQ69" s="287"/>
      <c r="AR69" s="287"/>
      <c r="AS69" s="287"/>
      <c r="AT69" s="287"/>
      <c r="AU69" s="287"/>
      <c r="AV69" s="287"/>
      <c r="AW69" s="287"/>
      <c r="AX69" s="287"/>
      <c r="AY69" s="287"/>
      <c r="AZ69" s="287"/>
      <c r="BA69" s="441"/>
      <c r="BB69" s="441"/>
      <c r="BC69" s="443"/>
    </row>
    <row r="70" spans="2:55" ht="56.1" customHeight="1">
      <c r="B70" s="508"/>
      <c r="C70" s="511"/>
      <c r="D70" s="516"/>
      <c r="E70" s="516"/>
      <c r="F70" s="516"/>
      <c r="G70" s="516"/>
      <c r="H70" s="516"/>
      <c r="I70" s="516"/>
      <c r="J70" s="516"/>
      <c r="K70" s="516"/>
      <c r="L70" s="516"/>
      <c r="M70" s="516"/>
      <c r="N70" s="516"/>
      <c r="O70" s="516"/>
      <c r="P70" s="494"/>
      <c r="Q70" s="518"/>
      <c r="R70" s="494" t="s">
        <v>305</v>
      </c>
      <c r="S70" s="150" t="s">
        <v>136</v>
      </c>
      <c r="T70" s="283">
        <v>813000</v>
      </c>
      <c r="U70" s="150" t="s">
        <v>97</v>
      </c>
      <c r="V70" s="314">
        <v>600000</v>
      </c>
      <c r="W70" s="307" t="s">
        <v>366</v>
      </c>
      <c r="X70" s="284">
        <v>120000</v>
      </c>
      <c r="Y70" s="284">
        <v>120000</v>
      </c>
      <c r="Z70" s="284">
        <v>120000</v>
      </c>
      <c r="AA70" s="284">
        <v>120000</v>
      </c>
      <c r="AB70" s="285">
        <v>120000</v>
      </c>
      <c r="AC70" s="353">
        <f>'FORTALEC. MEMORIA Y TERR.'!AE19</f>
        <v>40588</v>
      </c>
      <c r="AD70" s="286"/>
      <c r="AE70" s="286"/>
      <c r="AF70" s="286"/>
      <c r="AG70" s="286"/>
      <c r="AH70" s="318">
        <f t="shared" si="0"/>
        <v>40588</v>
      </c>
      <c r="AI70" s="321">
        <f t="shared" si="1"/>
        <v>6.7646666666666661E-2</v>
      </c>
      <c r="AJ70" s="532"/>
      <c r="AK70" s="534"/>
      <c r="AL70" s="437"/>
      <c r="AM70" s="430"/>
      <c r="AN70" s="433"/>
      <c r="AO70" s="287"/>
      <c r="AP70" s="287"/>
      <c r="AQ70" s="287"/>
      <c r="AR70" s="287"/>
      <c r="AS70" s="287"/>
      <c r="AT70" s="287"/>
      <c r="AU70" s="287"/>
      <c r="AV70" s="287"/>
      <c r="AW70" s="287"/>
      <c r="AX70" s="287"/>
      <c r="AY70" s="287"/>
      <c r="AZ70" s="287"/>
      <c r="BA70" s="441"/>
      <c r="BB70" s="441"/>
      <c r="BC70" s="443"/>
    </row>
    <row r="71" spans="2:55" ht="56.1" customHeight="1">
      <c r="B71" s="508"/>
      <c r="C71" s="511"/>
      <c r="D71" s="516"/>
      <c r="E71" s="516"/>
      <c r="F71" s="516"/>
      <c r="G71" s="516"/>
      <c r="H71" s="516"/>
      <c r="I71" s="516"/>
      <c r="J71" s="516"/>
      <c r="K71" s="516"/>
      <c r="L71" s="516"/>
      <c r="M71" s="516"/>
      <c r="N71" s="516"/>
      <c r="O71" s="516"/>
      <c r="P71" s="494"/>
      <c r="Q71" s="518"/>
      <c r="R71" s="494"/>
      <c r="S71" s="150" t="s">
        <v>306</v>
      </c>
      <c r="T71" s="283">
        <v>5</v>
      </c>
      <c r="U71" s="150" t="s">
        <v>97</v>
      </c>
      <c r="V71" s="150">
        <v>1050</v>
      </c>
      <c r="W71" s="307" t="s">
        <v>366</v>
      </c>
      <c r="X71" s="284">
        <v>210</v>
      </c>
      <c r="Y71" s="284">
        <v>210</v>
      </c>
      <c r="Z71" s="284">
        <v>210</v>
      </c>
      <c r="AA71" s="284">
        <v>210</v>
      </c>
      <c r="AB71" s="285">
        <v>210</v>
      </c>
      <c r="AC71" s="353">
        <f>'FORTALEC. MEMORIA Y TERR.'!AE20</f>
        <v>575</v>
      </c>
      <c r="AD71" s="286"/>
      <c r="AE71" s="286"/>
      <c r="AF71" s="286"/>
      <c r="AG71" s="286"/>
      <c r="AH71" s="318">
        <f t="shared" si="0"/>
        <v>575</v>
      </c>
      <c r="AI71" s="321">
        <f t="shared" si="1"/>
        <v>0.54761904761904767</v>
      </c>
      <c r="AJ71" s="532"/>
      <c r="AK71" s="534"/>
      <c r="AL71" s="437"/>
      <c r="AM71" s="430"/>
      <c r="AN71" s="433"/>
      <c r="AO71" s="287"/>
      <c r="AP71" s="287"/>
      <c r="AQ71" s="287"/>
      <c r="AR71" s="287"/>
      <c r="AS71" s="287"/>
      <c r="AT71" s="287"/>
      <c r="AU71" s="287"/>
      <c r="AV71" s="287"/>
      <c r="AW71" s="287"/>
      <c r="AX71" s="287"/>
      <c r="AY71" s="287"/>
      <c r="AZ71" s="287"/>
      <c r="BA71" s="441"/>
      <c r="BB71" s="441"/>
      <c r="BC71" s="443"/>
    </row>
    <row r="72" spans="2:55" ht="56.1" customHeight="1">
      <c r="B72" s="508"/>
      <c r="C72" s="512"/>
      <c r="D72" s="517"/>
      <c r="E72" s="517"/>
      <c r="F72" s="517"/>
      <c r="G72" s="517"/>
      <c r="H72" s="517"/>
      <c r="I72" s="517"/>
      <c r="J72" s="517"/>
      <c r="K72" s="517"/>
      <c r="L72" s="517"/>
      <c r="M72" s="517"/>
      <c r="N72" s="517"/>
      <c r="O72" s="517"/>
      <c r="P72" s="302" t="s">
        <v>172</v>
      </c>
      <c r="Q72" s="518"/>
      <c r="R72" s="291" t="s">
        <v>170</v>
      </c>
      <c r="S72" s="291" t="s">
        <v>171</v>
      </c>
      <c r="T72" s="283" t="s">
        <v>378</v>
      </c>
      <c r="U72" s="150" t="s">
        <v>97</v>
      </c>
      <c r="V72" s="291">
        <v>2</v>
      </c>
      <c r="W72" s="308" t="s">
        <v>366</v>
      </c>
      <c r="X72" s="284"/>
      <c r="Y72" s="284">
        <v>1</v>
      </c>
      <c r="Z72" s="284"/>
      <c r="AA72" s="284"/>
      <c r="AB72" s="285">
        <v>1</v>
      </c>
      <c r="AC72" s="353">
        <f>'FORTALEC. MEMORIA Y TERR.'!AE21</f>
        <v>0</v>
      </c>
      <c r="AD72" s="286"/>
      <c r="AE72" s="286"/>
      <c r="AF72" s="286"/>
      <c r="AG72" s="286"/>
      <c r="AH72" s="318">
        <f t="shared" ref="AH72:AH75" si="12">AC72+AD72+AE72+AF72+AG72</f>
        <v>0</v>
      </c>
      <c r="AI72" s="321">
        <f t="shared" ref="AI72:AI75" si="13">AH72/V72</f>
        <v>0</v>
      </c>
      <c r="AJ72" s="439"/>
      <c r="AK72" s="534"/>
      <c r="AL72" s="436"/>
      <c r="AM72" s="431"/>
      <c r="AN72" s="434"/>
      <c r="AO72" s="287"/>
      <c r="AP72" s="287"/>
      <c r="AQ72" s="287"/>
      <c r="AR72" s="287"/>
      <c r="AS72" s="287"/>
      <c r="AT72" s="287"/>
      <c r="AU72" s="287"/>
      <c r="AV72" s="287"/>
      <c r="AW72" s="287"/>
      <c r="AX72" s="287"/>
      <c r="AY72" s="287"/>
      <c r="AZ72" s="287"/>
      <c r="BA72" s="441"/>
      <c r="BB72" s="441"/>
      <c r="BC72" s="443"/>
    </row>
    <row r="73" spans="2:55" ht="56.1" customHeight="1">
      <c r="B73" s="508"/>
      <c r="C73" s="510" t="s">
        <v>151</v>
      </c>
      <c r="D73" s="497"/>
      <c r="E73" s="497"/>
      <c r="F73" s="497"/>
      <c r="G73" s="497"/>
      <c r="H73" s="497"/>
      <c r="I73" s="497"/>
      <c r="J73" s="497"/>
      <c r="K73" s="497"/>
      <c r="L73" s="497"/>
      <c r="M73" s="515" t="s">
        <v>348</v>
      </c>
      <c r="N73" s="497"/>
      <c r="O73" s="497"/>
      <c r="P73" s="523" t="s">
        <v>152</v>
      </c>
      <c r="Q73" s="150" t="s">
        <v>360</v>
      </c>
      <c r="R73" s="193" t="s">
        <v>278</v>
      </c>
      <c r="S73" s="193" t="s">
        <v>279</v>
      </c>
      <c r="T73" s="283">
        <v>5</v>
      </c>
      <c r="U73" s="150" t="s">
        <v>97</v>
      </c>
      <c r="V73" s="150">
        <v>5</v>
      </c>
      <c r="W73" s="307" t="s">
        <v>373</v>
      </c>
      <c r="X73" s="284">
        <v>2</v>
      </c>
      <c r="Y73" s="284">
        <v>1</v>
      </c>
      <c r="Z73" s="284">
        <v>0</v>
      </c>
      <c r="AA73" s="284">
        <v>1</v>
      </c>
      <c r="AB73" s="285">
        <v>1</v>
      </c>
      <c r="AC73" s="353">
        <f>'NUEVAS EDIFICACIONES '!AE18</f>
        <v>1</v>
      </c>
      <c r="AD73" s="286"/>
      <c r="AE73" s="286"/>
      <c r="AF73" s="286"/>
      <c r="AG73" s="286"/>
      <c r="AH73" s="318">
        <f t="shared" si="12"/>
        <v>1</v>
      </c>
      <c r="AI73" s="321">
        <f t="shared" si="13"/>
        <v>0.2</v>
      </c>
      <c r="AJ73" s="319">
        <f>AI73</f>
        <v>0.2</v>
      </c>
      <c r="AK73" s="534"/>
      <c r="AL73" s="329">
        <f>'NUEVAS EDIFICACIONES '!AB22</f>
        <v>6481301571</v>
      </c>
      <c r="AM73" s="330">
        <f>'NUEVAS EDIFICACIONES '!AE22</f>
        <v>3299346615</v>
      </c>
      <c r="AN73" s="425">
        <f>AM73/AL73</f>
        <v>0.50905617935795944</v>
      </c>
      <c r="AO73" s="287"/>
      <c r="AP73" s="287"/>
      <c r="AQ73" s="287"/>
      <c r="AR73" s="287"/>
      <c r="AS73" s="287"/>
      <c r="AT73" s="287"/>
      <c r="AU73" s="287"/>
      <c r="AV73" s="287"/>
      <c r="AW73" s="287"/>
      <c r="AX73" s="287"/>
      <c r="AY73" s="287"/>
      <c r="AZ73" s="287"/>
      <c r="BA73" s="441"/>
      <c r="BB73" s="441"/>
      <c r="BC73" s="443"/>
    </row>
    <row r="74" spans="2:55" ht="56.1" customHeight="1">
      <c r="B74" s="508"/>
      <c r="C74" s="511"/>
      <c r="D74" s="506"/>
      <c r="E74" s="506"/>
      <c r="F74" s="506"/>
      <c r="G74" s="506"/>
      <c r="H74" s="506"/>
      <c r="I74" s="506"/>
      <c r="J74" s="506"/>
      <c r="K74" s="506"/>
      <c r="L74" s="506"/>
      <c r="M74" s="516"/>
      <c r="N74" s="506"/>
      <c r="O74" s="506"/>
      <c r="P74" s="524"/>
      <c r="Q74" s="303" t="s">
        <v>153</v>
      </c>
      <c r="R74" s="193" t="s">
        <v>154</v>
      </c>
      <c r="S74" s="193" t="s">
        <v>155</v>
      </c>
      <c r="T74" s="283">
        <v>2</v>
      </c>
      <c r="U74" s="150" t="s">
        <v>97</v>
      </c>
      <c r="V74" s="150">
        <v>5</v>
      </c>
      <c r="W74" s="307" t="s">
        <v>373</v>
      </c>
      <c r="X74" s="284">
        <v>3</v>
      </c>
      <c r="Y74" s="284">
        <v>1</v>
      </c>
      <c r="Z74" s="284">
        <v>0</v>
      </c>
      <c r="AA74" s="284">
        <v>0</v>
      </c>
      <c r="AB74" s="285">
        <v>1</v>
      </c>
      <c r="AC74" s="353">
        <f>'CONSULTORIAS '!AE18</f>
        <v>3</v>
      </c>
      <c r="AD74" s="286"/>
      <c r="AE74" s="286"/>
      <c r="AF74" s="286"/>
      <c r="AG74" s="286"/>
      <c r="AH74" s="318">
        <f t="shared" si="12"/>
        <v>3</v>
      </c>
      <c r="AI74" s="321">
        <f t="shared" si="13"/>
        <v>0.6</v>
      </c>
      <c r="AJ74" s="319">
        <f t="shared" ref="AJ74:AJ75" si="14">AI74</f>
        <v>0.6</v>
      </c>
      <c r="AK74" s="534"/>
      <c r="AL74" s="329">
        <f>'CONSULTORIAS '!AB22</f>
        <v>267896000</v>
      </c>
      <c r="AM74" s="330">
        <f>'CONSULTORIAS '!AE22</f>
        <v>50534760</v>
      </c>
      <c r="AN74" s="425">
        <f>AM74/AL74</f>
        <v>0.18863573924209395</v>
      </c>
      <c r="AO74" s="287"/>
      <c r="AP74" s="287"/>
      <c r="AQ74" s="287"/>
      <c r="AR74" s="287"/>
      <c r="AS74" s="287"/>
      <c r="AT74" s="287"/>
      <c r="AU74" s="287"/>
      <c r="AV74" s="287"/>
      <c r="AW74" s="287"/>
      <c r="AX74" s="287"/>
      <c r="AY74" s="287"/>
      <c r="AZ74" s="287"/>
      <c r="BA74" s="441"/>
      <c r="BB74" s="441"/>
      <c r="BC74" s="443"/>
    </row>
    <row r="75" spans="2:55" ht="56.1" customHeight="1" thickBot="1">
      <c r="B75" s="509"/>
      <c r="C75" s="520"/>
      <c r="D75" s="521"/>
      <c r="E75" s="521"/>
      <c r="F75" s="521"/>
      <c r="G75" s="521"/>
      <c r="H75" s="521"/>
      <c r="I75" s="521"/>
      <c r="J75" s="521"/>
      <c r="K75" s="521"/>
      <c r="L75" s="521"/>
      <c r="M75" s="522"/>
      <c r="N75" s="521"/>
      <c r="O75" s="521"/>
      <c r="P75" s="525"/>
      <c r="Q75" s="304" t="s">
        <v>361</v>
      </c>
      <c r="R75" s="305" t="s">
        <v>271</v>
      </c>
      <c r="S75" s="305" t="s">
        <v>272</v>
      </c>
      <c r="T75" s="316">
        <v>9</v>
      </c>
      <c r="U75" s="305" t="s">
        <v>97</v>
      </c>
      <c r="V75" s="305">
        <v>9</v>
      </c>
      <c r="W75" s="315" t="s">
        <v>371</v>
      </c>
      <c r="X75" s="284">
        <v>1</v>
      </c>
      <c r="Y75" s="284">
        <v>1</v>
      </c>
      <c r="Z75" s="284">
        <v>2</v>
      </c>
      <c r="AA75" s="284">
        <v>2</v>
      </c>
      <c r="AB75" s="285">
        <v>3</v>
      </c>
      <c r="AC75" s="353">
        <f>'DOTA. &amp; ACCE. UNIVERS.'!AE18</f>
        <v>1</v>
      </c>
      <c r="AD75" s="286"/>
      <c r="AE75" s="286"/>
      <c r="AF75" s="286"/>
      <c r="AG75" s="286"/>
      <c r="AH75" s="318">
        <f t="shared" si="12"/>
        <v>1</v>
      </c>
      <c r="AI75" s="321">
        <f t="shared" si="13"/>
        <v>0.1111111111111111</v>
      </c>
      <c r="AJ75" s="319">
        <f t="shared" si="14"/>
        <v>0.1111111111111111</v>
      </c>
      <c r="AK75" s="534"/>
      <c r="AL75" s="329">
        <f>'DOTA. &amp; ACCE. UNIVERS.'!AB22</f>
        <v>1661326698</v>
      </c>
      <c r="AM75" s="330">
        <f>'DOTA. &amp; ACCE. UNIVERS.'!AE22</f>
        <v>904112154</v>
      </c>
      <c r="AN75" s="425">
        <f>AM75/AL75</f>
        <v>0.54421093400137488</v>
      </c>
      <c r="AO75" s="287"/>
      <c r="AP75" s="287"/>
      <c r="AQ75" s="287"/>
      <c r="AR75" s="287"/>
      <c r="AS75" s="287"/>
      <c r="AT75" s="287"/>
      <c r="AU75" s="287"/>
      <c r="AV75" s="287"/>
      <c r="AW75" s="287"/>
      <c r="AX75" s="287"/>
      <c r="AY75" s="287"/>
      <c r="AZ75" s="287"/>
      <c r="BA75" s="441"/>
      <c r="BB75" s="441"/>
      <c r="BC75" s="443"/>
    </row>
    <row r="76" spans="2:55" ht="15.75" thickBot="1">
      <c r="AJ76" s="546" t="s">
        <v>374</v>
      </c>
      <c r="AK76" s="546"/>
      <c r="AL76" s="323">
        <v>5377462424</v>
      </c>
      <c r="AM76" s="323">
        <v>2193346657</v>
      </c>
      <c r="AN76" s="331">
        <f>AM76/AL76</f>
        <v>0.40787763522269105</v>
      </c>
      <c r="AO76" s="332"/>
      <c r="AP76" s="332"/>
      <c r="AQ76" s="332"/>
      <c r="AR76" s="332"/>
      <c r="AS76" s="332"/>
      <c r="AT76" s="332"/>
      <c r="AU76" s="332"/>
      <c r="AV76" s="332"/>
      <c r="AW76" s="332"/>
      <c r="AX76" s="332"/>
      <c r="AY76" s="332"/>
      <c r="AZ76" s="332"/>
    </row>
    <row r="77" spans="2:55" ht="15.75" thickBot="1">
      <c r="AL77" s="333">
        <f>SUM(AL6:AL76)</f>
        <v>31850283485</v>
      </c>
      <c r="AM77" s="334">
        <f>SUM(AM6:AM76)</f>
        <v>16781118708</v>
      </c>
      <c r="AN77" s="335">
        <f>AM77/AL77</f>
        <v>0.52687501873894227</v>
      </c>
      <c r="AO77" s="336"/>
      <c r="AP77" s="337"/>
      <c r="AQ77" s="338"/>
      <c r="AR77" s="339"/>
      <c r="AS77" s="340"/>
      <c r="AT77" s="341"/>
      <c r="AU77" s="342"/>
      <c r="AV77" s="343"/>
      <c r="AW77" s="344"/>
      <c r="AX77" s="345"/>
      <c r="AY77" s="346"/>
      <c r="AZ77" s="347"/>
    </row>
    <row r="78" spans="2:55" ht="24" thickBot="1">
      <c r="AL78" s="537" t="s">
        <v>331</v>
      </c>
      <c r="AM78" s="538"/>
      <c r="AN78" s="539"/>
      <c r="AO78" s="540" t="s">
        <v>334</v>
      </c>
      <c r="AP78" s="541"/>
      <c r="AQ78" s="542"/>
      <c r="AR78" s="543" t="s">
        <v>375</v>
      </c>
      <c r="AS78" s="544"/>
      <c r="AT78" s="545"/>
      <c r="AU78" s="526" t="s">
        <v>376</v>
      </c>
      <c r="AV78" s="527"/>
      <c r="AW78" s="528"/>
      <c r="AX78" s="529" t="s">
        <v>377</v>
      </c>
      <c r="AY78" s="530"/>
      <c r="AZ78" s="531"/>
    </row>
    <row r="80" spans="2:55">
      <c r="AL80" s="328"/>
      <c r="AM80" s="328"/>
    </row>
    <row r="81" spans="2:52">
      <c r="AL81" s="328"/>
    </row>
    <row r="83" spans="2:52" ht="84.75" customHeight="1">
      <c r="B83" s="322" t="s">
        <v>347</v>
      </c>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row>
    <row r="84" spans="2:52">
      <c r="AJ84" t="s">
        <v>289</v>
      </c>
    </row>
  </sheetData>
  <autoFilter ref="A1:BC216" xr:uid="{E2BF3C7B-FE06-4D45-8EAE-7DE7A83EDC0C}"/>
  <mergeCells count="338">
    <mergeCell ref="AM60:AM62"/>
    <mergeCell ref="AN60:AN62"/>
    <mergeCell ref="AM34:AM36"/>
    <mergeCell ref="AJ25:AJ26"/>
    <mergeCell ref="AJ27:AJ29"/>
    <mergeCell ref="AJ30:AJ33"/>
    <mergeCell ref="AL78:AN78"/>
    <mergeCell ref="AO78:AQ78"/>
    <mergeCell ref="AR78:AT78"/>
    <mergeCell ref="AL30:AL33"/>
    <mergeCell ref="AM30:AM33"/>
    <mergeCell ref="AN30:AN33"/>
    <mergeCell ref="AL34:AL36"/>
    <mergeCell ref="AL69:AL72"/>
    <mergeCell ref="AJ76:AK76"/>
    <mergeCell ref="AJ34:AJ36"/>
    <mergeCell ref="AJ39:AJ40"/>
    <mergeCell ref="AJ41:AJ42"/>
    <mergeCell ref="AJ44:AJ46"/>
    <mergeCell ref="AJ49:AJ50"/>
    <mergeCell ref="AL27:AL29"/>
    <mergeCell ref="AM27:AM29"/>
    <mergeCell ref="AN27:AN29"/>
    <mergeCell ref="AL52:AL54"/>
    <mergeCell ref="AU78:AW78"/>
    <mergeCell ref="AX78:AZ78"/>
    <mergeCell ref="AJ52:AJ54"/>
    <mergeCell ref="AJ57:AJ59"/>
    <mergeCell ref="AJ60:AJ62"/>
    <mergeCell ref="AJ64:AJ68"/>
    <mergeCell ref="AJ69:AJ72"/>
    <mergeCell ref="AK6:AK75"/>
    <mergeCell ref="AM69:AM72"/>
    <mergeCell ref="AN69:AN72"/>
    <mergeCell ref="AL57:AL59"/>
    <mergeCell ref="AM57:AM59"/>
    <mergeCell ref="AN57:AN59"/>
    <mergeCell ref="AL49:AL50"/>
    <mergeCell ref="AM49:AM50"/>
    <mergeCell ref="AN49:AN50"/>
    <mergeCell ref="AN52:AN54"/>
    <mergeCell ref="AL60:AL62"/>
    <mergeCell ref="AJ6:AJ8"/>
    <mergeCell ref="AJ9:AJ11"/>
    <mergeCell ref="AJ13:AJ14"/>
    <mergeCell ref="AJ15:AJ16"/>
    <mergeCell ref="AJ17:AJ18"/>
    <mergeCell ref="AN13:AN14"/>
    <mergeCell ref="R70:R71"/>
    <mergeCell ref="C73:C75"/>
    <mergeCell ref="D73:D75"/>
    <mergeCell ref="E73:E75"/>
    <mergeCell ref="F73:F75"/>
    <mergeCell ref="G73:G75"/>
    <mergeCell ref="H73:H75"/>
    <mergeCell ref="I73:I75"/>
    <mergeCell ref="J73:J75"/>
    <mergeCell ref="K73:K75"/>
    <mergeCell ref="L73:L75"/>
    <mergeCell ref="M73:M75"/>
    <mergeCell ref="N73:N75"/>
    <mergeCell ref="O73:O75"/>
    <mergeCell ref="P73:P75"/>
    <mergeCell ref="Q64:Q68"/>
    <mergeCell ref="C69:C72"/>
    <mergeCell ref="D69:D72"/>
    <mergeCell ref="E69:E72"/>
    <mergeCell ref="F69:F72"/>
    <mergeCell ref="G69:G72"/>
    <mergeCell ref="H69:H72"/>
    <mergeCell ref="I69:I72"/>
    <mergeCell ref="J69:J72"/>
    <mergeCell ref="K69:K72"/>
    <mergeCell ref="L69:L72"/>
    <mergeCell ref="M69:M72"/>
    <mergeCell ref="N69:N72"/>
    <mergeCell ref="O69:O72"/>
    <mergeCell ref="P69:P71"/>
    <mergeCell ref="Q69:Q72"/>
    <mergeCell ref="L64:L68"/>
    <mergeCell ref="M64:M68"/>
    <mergeCell ref="N64:N68"/>
    <mergeCell ref="O64:O68"/>
    <mergeCell ref="P64:P68"/>
    <mergeCell ref="G64:G68"/>
    <mergeCell ref="H64:H68"/>
    <mergeCell ref="I64:I68"/>
    <mergeCell ref="J64:J68"/>
    <mergeCell ref="K64:K68"/>
    <mergeCell ref="B64:B75"/>
    <mergeCell ref="C64:C68"/>
    <mergeCell ref="D64:D68"/>
    <mergeCell ref="E64:E68"/>
    <mergeCell ref="F64:F68"/>
    <mergeCell ref="Q49:Q50"/>
    <mergeCell ref="Q52:Q54"/>
    <mergeCell ref="P57:P62"/>
    <mergeCell ref="Q57:Q59"/>
    <mergeCell ref="Q60:Q62"/>
    <mergeCell ref="L49:L62"/>
    <mergeCell ref="M49:M62"/>
    <mergeCell ref="N49:N62"/>
    <mergeCell ref="O49:O62"/>
    <mergeCell ref="P49:P56"/>
    <mergeCell ref="G49:G62"/>
    <mergeCell ref="H49:H62"/>
    <mergeCell ref="I49:I62"/>
    <mergeCell ref="J49:J62"/>
    <mergeCell ref="K49:K62"/>
    <mergeCell ref="B49:B63"/>
    <mergeCell ref="C49:C62"/>
    <mergeCell ref="D49:D62"/>
    <mergeCell ref="E49:E62"/>
    <mergeCell ref="F49:F62"/>
    <mergeCell ref="Q41:Q42"/>
    <mergeCell ref="C43:C48"/>
    <mergeCell ref="D43:D48"/>
    <mergeCell ref="E43:E48"/>
    <mergeCell ref="F43:F48"/>
    <mergeCell ref="G43:G48"/>
    <mergeCell ref="H43:H48"/>
    <mergeCell ref="I43:I48"/>
    <mergeCell ref="J43:J48"/>
    <mergeCell ref="K43:K48"/>
    <mergeCell ref="L43:L48"/>
    <mergeCell ref="M43:M48"/>
    <mergeCell ref="N43:N48"/>
    <mergeCell ref="O43:O48"/>
    <mergeCell ref="P44:P46"/>
    <mergeCell ref="Q44:Q46"/>
    <mergeCell ref="L41:L42"/>
    <mergeCell ref="M41:M42"/>
    <mergeCell ref="N41:N42"/>
    <mergeCell ref="O41:O42"/>
    <mergeCell ref="P41:P42"/>
    <mergeCell ref="G41:G42"/>
    <mergeCell ref="H41:H42"/>
    <mergeCell ref="I41:I42"/>
    <mergeCell ref="J41:J42"/>
    <mergeCell ref="K41:K42"/>
    <mergeCell ref="B41:B48"/>
    <mergeCell ref="C41:C42"/>
    <mergeCell ref="D41:D42"/>
    <mergeCell ref="E41:E42"/>
    <mergeCell ref="F41:F42"/>
    <mergeCell ref="Q34:Q36"/>
    <mergeCell ref="D39:D40"/>
    <mergeCell ref="E39:E40"/>
    <mergeCell ref="F39:F40"/>
    <mergeCell ref="G39:G40"/>
    <mergeCell ref="H39:H40"/>
    <mergeCell ref="I39:I40"/>
    <mergeCell ref="J39:J40"/>
    <mergeCell ref="K39:K40"/>
    <mergeCell ref="L39:L40"/>
    <mergeCell ref="M39:M40"/>
    <mergeCell ref="N39:N40"/>
    <mergeCell ref="O39:O40"/>
    <mergeCell ref="P39:P40"/>
    <mergeCell ref="Q39:Q40"/>
    <mergeCell ref="L34:L36"/>
    <mergeCell ref="M34:M36"/>
    <mergeCell ref="N34:N36"/>
    <mergeCell ref="O34:O36"/>
    <mergeCell ref="P34:P36"/>
    <mergeCell ref="G34:G36"/>
    <mergeCell ref="H34:H36"/>
    <mergeCell ref="I34:I36"/>
    <mergeCell ref="J34:J36"/>
    <mergeCell ref="B27:B40"/>
    <mergeCell ref="C27:C40"/>
    <mergeCell ref="D27:D29"/>
    <mergeCell ref="E27:E29"/>
    <mergeCell ref="F27:F29"/>
    <mergeCell ref="D34:D36"/>
    <mergeCell ref="E34:E36"/>
    <mergeCell ref="F34:F36"/>
    <mergeCell ref="K34:K36"/>
    <mergeCell ref="D30:D33"/>
    <mergeCell ref="E30:E33"/>
    <mergeCell ref="F30:F33"/>
    <mergeCell ref="G30:G33"/>
    <mergeCell ref="H30:H33"/>
    <mergeCell ref="I30:I33"/>
    <mergeCell ref="J30:J33"/>
    <mergeCell ref="K30:K33"/>
    <mergeCell ref="G27:G29"/>
    <mergeCell ref="H27:H29"/>
    <mergeCell ref="I27:I29"/>
    <mergeCell ref="Q19:Q20"/>
    <mergeCell ref="J27:J29"/>
    <mergeCell ref="K27:K29"/>
    <mergeCell ref="Q27:Q29"/>
    <mergeCell ref="Q30:Q33"/>
    <mergeCell ref="L27:L29"/>
    <mergeCell ref="M27:M29"/>
    <mergeCell ref="N27:N29"/>
    <mergeCell ref="O27:O29"/>
    <mergeCell ref="P27:P29"/>
    <mergeCell ref="O21:O26"/>
    <mergeCell ref="P22:P23"/>
    <mergeCell ref="L21:L26"/>
    <mergeCell ref="M21:M26"/>
    <mergeCell ref="N21:N26"/>
    <mergeCell ref="L30:L33"/>
    <mergeCell ref="M30:M33"/>
    <mergeCell ref="N30:N33"/>
    <mergeCell ref="O30:O33"/>
    <mergeCell ref="P30:P33"/>
    <mergeCell ref="Q22:Q23"/>
    <mergeCell ref="P25:P26"/>
    <mergeCell ref="Q25:Q26"/>
    <mergeCell ref="Q13:Q14"/>
    <mergeCell ref="C15:C20"/>
    <mergeCell ref="D15:D20"/>
    <mergeCell ref="E15:E20"/>
    <mergeCell ref="F15:F20"/>
    <mergeCell ref="G15:G20"/>
    <mergeCell ref="H15:H20"/>
    <mergeCell ref="I15:I20"/>
    <mergeCell ref="J15:J20"/>
    <mergeCell ref="K15:K20"/>
    <mergeCell ref="L15:L20"/>
    <mergeCell ref="M15:M20"/>
    <mergeCell ref="N15:N20"/>
    <mergeCell ref="O15:O20"/>
    <mergeCell ref="P15:P16"/>
    <mergeCell ref="Q15:Q16"/>
    <mergeCell ref="L13:L14"/>
    <mergeCell ref="M13:M14"/>
    <mergeCell ref="N13:N14"/>
    <mergeCell ref="O13:O14"/>
    <mergeCell ref="P13:P14"/>
    <mergeCell ref="P17:P18"/>
    <mergeCell ref="Q17:Q18"/>
    <mergeCell ref="P19:P20"/>
    <mergeCell ref="Q6:Q8"/>
    <mergeCell ref="D9:D11"/>
    <mergeCell ref="E9:E11"/>
    <mergeCell ref="F9:F11"/>
    <mergeCell ref="G9:G11"/>
    <mergeCell ref="H9:H11"/>
    <mergeCell ref="I9:I11"/>
    <mergeCell ref="J9:J11"/>
    <mergeCell ref="K9:K11"/>
    <mergeCell ref="L9:L11"/>
    <mergeCell ref="M9:M11"/>
    <mergeCell ref="N9:N11"/>
    <mergeCell ref="O9:O11"/>
    <mergeCell ref="P9:P11"/>
    <mergeCell ref="Q9:Q11"/>
    <mergeCell ref="L6:L8"/>
    <mergeCell ref="M6:M8"/>
    <mergeCell ref="N6:N8"/>
    <mergeCell ref="O6:O8"/>
    <mergeCell ref="P6:P8"/>
    <mergeCell ref="G6:G8"/>
    <mergeCell ref="H6:H8"/>
    <mergeCell ref="I6:I8"/>
    <mergeCell ref="J6:J8"/>
    <mergeCell ref="K6:K8"/>
    <mergeCell ref="B6:B26"/>
    <mergeCell ref="C6:C14"/>
    <mergeCell ref="D6:D8"/>
    <mergeCell ref="E6:E8"/>
    <mergeCell ref="F6:F8"/>
    <mergeCell ref="D13:D14"/>
    <mergeCell ref="E13:E14"/>
    <mergeCell ref="F13:F14"/>
    <mergeCell ref="G13:G14"/>
    <mergeCell ref="H13:H14"/>
    <mergeCell ref="I13:I14"/>
    <mergeCell ref="J13:J14"/>
    <mergeCell ref="K13:K14"/>
    <mergeCell ref="C21:C26"/>
    <mergeCell ref="D21:D26"/>
    <mergeCell ref="E21:E26"/>
    <mergeCell ref="F21:F26"/>
    <mergeCell ref="G21:G26"/>
    <mergeCell ref="H21:H26"/>
    <mergeCell ref="I21:I26"/>
    <mergeCell ref="J21:J26"/>
    <mergeCell ref="K21:K26"/>
    <mergeCell ref="B2:P3"/>
    <mergeCell ref="Q2:AZ2"/>
    <mergeCell ref="BA2:BC3"/>
    <mergeCell ref="Q3:W3"/>
    <mergeCell ref="X3:AH3"/>
    <mergeCell ref="AI3:AZ3"/>
    <mergeCell ref="D4:O4"/>
    <mergeCell ref="Q4:W4"/>
    <mergeCell ref="X4:AB4"/>
    <mergeCell ref="AC4:AG4"/>
    <mergeCell ref="AI4:AK4"/>
    <mergeCell ref="BA4:BC4"/>
    <mergeCell ref="BA6:BA75"/>
    <mergeCell ref="BB6:BB75"/>
    <mergeCell ref="BC6:BC75"/>
    <mergeCell ref="AL4:AZ4"/>
    <mergeCell ref="AL6:AL8"/>
    <mergeCell ref="AM6:AM8"/>
    <mergeCell ref="AN6:AN8"/>
    <mergeCell ref="AL13:AL14"/>
    <mergeCell ref="AM13:AM14"/>
    <mergeCell ref="AL9:AL11"/>
    <mergeCell ref="AM9:AM11"/>
    <mergeCell ref="AN9:AN11"/>
    <mergeCell ref="AL39:AL40"/>
    <mergeCell ref="AM39:AM40"/>
    <mergeCell ref="AN39:AN40"/>
    <mergeCell ref="AL64:AL68"/>
    <mergeCell ref="AM64:AM68"/>
    <mergeCell ref="AN64:AN68"/>
    <mergeCell ref="AL17:AL18"/>
    <mergeCell ref="AM17:AM18"/>
    <mergeCell ref="AN17:AN18"/>
    <mergeCell ref="AL19:AL20"/>
    <mergeCell ref="AM19:AM20"/>
    <mergeCell ref="AN19:AN20"/>
    <mergeCell ref="AN15:AN16"/>
    <mergeCell ref="AL15:AL16"/>
    <mergeCell ref="AM15:AM16"/>
    <mergeCell ref="AL22:AL23"/>
    <mergeCell ref="AM22:AM23"/>
    <mergeCell ref="AN22:AN23"/>
    <mergeCell ref="AL25:AL26"/>
    <mergeCell ref="AM25:AM26"/>
    <mergeCell ref="AJ19:AJ20"/>
    <mergeCell ref="AJ22:AJ23"/>
    <mergeCell ref="AM52:AM54"/>
    <mergeCell ref="AN34:AN36"/>
    <mergeCell ref="AL41:AL42"/>
    <mergeCell ref="AM41:AM42"/>
    <mergeCell ref="AN41:AN42"/>
    <mergeCell ref="AL44:AL46"/>
    <mergeCell ref="AM44:AM46"/>
    <mergeCell ref="AN44:AN46"/>
    <mergeCell ref="AN25:AN26"/>
  </mergeCells>
  <phoneticPr fontId="61" type="noConversion"/>
  <pageMargins left="0.70866141732283472" right="0.70866141732283472" top="0.55118110236220474" bottom="0.55118110236220474" header="0.31496062992125984" footer="0.31496062992125984"/>
  <pageSetup paperSize="5"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B126-FE60-4B27-AE97-05AA10C76A39}">
  <sheetPr>
    <tabColor rgb="FFF5652B"/>
  </sheetPr>
  <dimension ref="A1:CT73"/>
  <sheetViews>
    <sheetView topLeftCell="P12" zoomScale="60" zoomScaleNormal="60" workbookViewId="0">
      <selection activeCell="AB22" sqref="AB22:AD22"/>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8" width="13.140625" customWidth="1"/>
    <col min="9" max="9" width="15" customWidth="1"/>
    <col min="10" max="10" width="13.140625" customWidth="1"/>
    <col min="11" max="11" width="14.28515625" customWidth="1"/>
    <col min="12" max="12" width="16.7109375" customWidth="1"/>
    <col min="13" max="14" width="13.42578125" customWidth="1"/>
    <col min="15" max="15" width="18" customWidth="1"/>
    <col min="16" max="17" width="13.42578125" customWidth="1"/>
    <col min="18" max="18" width="16.42578125" customWidth="1"/>
    <col min="19" max="20" width="13.140625" customWidth="1"/>
    <col min="21" max="21" width="15.5703125" customWidth="1"/>
    <col min="22" max="22" width="38.5703125" customWidth="1"/>
    <col min="23" max="23" width="23.140625" customWidth="1"/>
    <col min="24" max="27" width="20.7109375" customWidth="1"/>
    <col min="28" max="28" width="22.5703125" customWidth="1"/>
    <col min="29"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126</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145</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146</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586" t="s">
        <v>147</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00.5" customHeight="1">
      <c r="A18" s="1"/>
      <c r="B18" s="1"/>
      <c r="C18" s="135" t="s">
        <v>148</v>
      </c>
      <c r="D18" s="136" t="s">
        <v>149</v>
      </c>
      <c r="E18" s="137" t="s">
        <v>97</v>
      </c>
      <c r="F18" s="152">
        <v>20000</v>
      </c>
      <c r="G18" s="190"/>
      <c r="H18" s="131"/>
      <c r="I18" s="189">
        <v>4000</v>
      </c>
      <c r="J18" s="190"/>
      <c r="K18" s="131"/>
      <c r="L18" s="189">
        <v>7000</v>
      </c>
      <c r="M18" s="190"/>
      <c r="N18" s="131"/>
      <c r="O18" s="189">
        <v>7000</v>
      </c>
      <c r="P18" s="191"/>
      <c r="Q18" s="133"/>
      <c r="R18" s="189">
        <v>7000</v>
      </c>
      <c r="S18" s="191"/>
      <c r="T18" s="134"/>
      <c r="U18" s="189">
        <v>7000</v>
      </c>
      <c r="V18" s="141" t="s">
        <v>291</v>
      </c>
      <c r="W18" s="208">
        <v>45058</v>
      </c>
      <c r="X18" s="197">
        <v>542</v>
      </c>
      <c r="Y18" s="354" t="s">
        <v>409</v>
      </c>
      <c r="Z18" s="355">
        <v>45184</v>
      </c>
      <c r="AA18" s="356">
        <v>4432</v>
      </c>
      <c r="AB18" s="94" t="s">
        <v>409</v>
      </c>
      <c r="AC18" s="399">
        <v>45308</v>
      </c>
      <c r="AD18" s="199">
        <v>7660</v>
      </c>
      <c r="AE18" s="198">
        <f>X18+AA18+AD18</f>
        <v>12634</v>
      </c>
      <c r="AF18" s="37">
        <f>AE18/F18</f>
        <v>0.63170000000000004</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12634</v>
      </c>
      <c r="BZ18" s="171">
        <f>BY18/F18</f>
        <v>0.63170000000000004</v>
      </c>
      <c r="CA18" s="1"/>
      <c r="CB18" s="1"/>
      <c r="CC18" s="1"/>
      <c r="CD18" s="1"/>
      <c r="CE18" s="1"/>
      <c r="CF18" s="1"/>
      <c r="CG18" s="1"/>
      <c r="CH18" s="1"/>
      <c r="CI18" s="1"/>
      <c r="CJ18" s="1"/>
      <c r="CK18" s="1"/>
      <c r="CL18" s="1"/>
      <c r="CM18" s="1"/>
      <c r="CN18" s="1"/>
      <c r="CO18" s="1"/>
      <c r="CP18" s="1"/>
      <c r="CQ18" s="1"/>
      <c r="CR18" s="1"/>
      <c r="CS18" s="1"/>
      <c r="CT18" s="1"/>
    </row>
    <row r="19" spans="1:98" ht="101.25" customHeight="1">
      <c r="A19" s="1"/>
      <c r="B19" s="1"/>
      <c r="C19" s="135" t="s">
        <v>178</v>
      </c>
      <c r="D19" s="136" t="s">
        <v>179</v>
      </c>
      <c r="E19" s="137" t="s">
        <v>97</v>
      </c>
      <c r="F19" s="152">
        <v>2250</v>
      </c>
      <c r="G19" s="194">
        <v>660</v>
      </c>
      <c r="H19" s="138">
        <v>660</v>
      </c>
      <c r="I19" s="195">
        <v>450</v>
      </c>
      <c r="J19" s="157"/>
      <c r="K19" s="138"/>
      <c r="L19" s="158">
        <v>2000</v>
      </c>
      <c r="M19" s="157"/>
      <c r="N19" s="138"/>
      <c r="O19" s="158">
        <v>2000</v>
      </c>
      <c r="P19" s="164"/>
      <c r="Q19" s="139"/>
      <c r="R19" s="158">
        <v>2000</v>
      </c>
      <c r="S19" s="164"/>
      <c r="T19" s="139"/>
      <c r="U19" s="158">
        <v>2000</v>
      </c>
      <c r="V19" s="141" t="s">
        <v>291</v>
      </c>
      <c r="W19" s="208">
        <v>45058</v>
      </c>
      <c r="X19" s="197">
        <v>83</v>
      </c>
      <c r="Y19" s="354" t="s">
        <v>409</v>
      </c>
      <c r="Z19" s="355">
        <v>45184</v>
      </c>
      <c r="AA19" s="356">
        <v>283</v>
      </c>
      <c r="AB19" s="94" t="s">
        <v>409</v>
      </c>
      <c r="AC19" s="399">
        <v>45308</v>
      </c>
      <c r="AD19" s="199">
        <v>177</v>
      </c>
      <c r="AE19" s="198">
        <f t="shared" ref="AE19:AE20" si="0">X19+AA19+AD19</f>
        <v>543</v>
      </c>
      <c r="AF19" s="37">
        <f t="shared" ref="AF19:AF20" si="1">AE19/F19</f>
        <v>0.24133333333333334</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543</v>
      </c>
      <c r="BZ19" s="172">
        <f t="shared" ref="BZ19:BZ20" si="3">BY19/F19</f>
        <v>0.24133333333333334</v>
      </c>
      <c r="CA19" s="1"/>
      <c r="CB19" s="1"/>
      <c r="CC19" s="1"/>
      <c r="CD19" s="1"/>
      <c r="CE19" s="1"/>
      <c r="CF19" s="1"/>
      <c r="CG19" s="1"/>
      <c r="CH19" s="1"/>
      <c r="CI19" s="1"/>
      <c r="CJ19" s="1"/>
      <c r="CK19" s="1"/>
      <c r="CL19" s="1"/>
      <c r="CM19" s="1"/>
      <c r="CN19" s="1"/>
      <c r="CO19" s="1"/>
      <c r="CP19" s="1"/>
      <c r="CQ19" s="1"/>
      <c r="CR19" s="1"/>
      <c r="CS19" s="1"/>
      <c r="CT19" s="1"/>
    </row>
    <row r="20" spans="1:98" ht="105.75" customHeight="1" thickBot="1">
      <c r="A20" s="1"/>
      <c r="B20" s="1"/>
      <c r="C20" s="135" t="s">
        <v>180</v>
      </c>
      <c r="D20" s="136" t="s">
        <v>179</v>
      </c>
      <c r="E20" s="137" t="s">
        <v>97</v>
      </c>
      <c r="F20" s="152">
        <v>228142</v>
      </c>
      <c r="G20" s="175"/>
      <c r="H20" s="138"/>
      <c r="I20" s="153">
        <v>45628</v>
      </c>
      <c r="J20" s="159"/>
      <c r="K20" s="7"/>
      <c r="L20" s="189">
        <v>45628.4</v>
      </c>
      <c r="M20" s="157"/>
      <c r="N20" s="138"/>
      <c r="O20" s="189">
        <v>45628.4</v>
      </c>
      <c r="P20" s="164"/>
      <c r="Q20" s="139"/>
      <c r="R20" s="189">
        <v>45628.4</v>
      </c>
      <c r="S20" s="164"/>
      <c r="T20" s="139"/>
      <c r="U20" s="189">
        <v>45628.4</v>
      </c>
      <c r="V20" s="141" t="s">
        <v>291</v>
      </c>
      <c r="W20" s="208">
        <v>45058</v>
      </c>
      <c r="X20" s="197">
        <v>15000</v>
      </c>
      <c r="Y20" s="354" t="s">
        <v>409</v>
      </c>
      <c r="Z20" s="355">
        <v>45184</v>
      </c>
      <c r="AA20" s="356">
        <v>22284</v>
      </c>
      <c r="AB20" s="94" t="s">
        <v>409</v>
      </c>
      <c r="AC20" s="399">
        <v>45308</v>
      </c>
      <c r="AD20" s="199">
        <v>48869</v>
      </c>
      <c r="AE20" s="198">
        <f t="shared" si="0"/>
        <v>86153</v>
      </c>
      <c r="AF20" s="37">
        <f t="shared" si="1"/>
        <v>0.37762884519290618</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86153</v>
      </c>
      <c r="BZ20" s="172">
        <f t="shared" si="3"/>
        <v>0.37762884519290618</v>
      </c>
      <c r="CA20" s="1"/>
      <c r="CB20" s="1"/>
      <c r="CC20" s="1"/>
      <c r="CD20" s="1"/>
      <c r="CE20" s="1"/>
      <c r="CF20" s="1"/>
      <c r="CG20" s="1"/>
      <c r="CH20" s="1"/>
      <c r="CI20" s="1"/>
      <c r="CJ20" s="1"/>
      <c r="CK20" s="1"/>
      <c r="CL20" s="1"/>
      <c r="CM20" s="1"/>
      <c r="CN20" s="1"/>
      <c r="CO20" s="1"/>
      <c r="CP20" s="1"/>
      <c r="CQ20" s="1"/>
      <c r="CR20" s="1"/>
      <c r="CS20" s="1"/>
      <c r="CT20" s="1"/>
    </row>
    <row r="21" spans="1:98" ht="63.75" customHeight="1" thickBot="1">
      <c r="A21" s="1"/>
      <c r="B21" s="1"/>
      <c r="C21" s="651"/>
      <c r="D21" s="652"/>
      <c r="E21" s="652"/>
      <c r="F21" s="652"/>
      <c r="G21" s="652"/>
      <c r="H21" s="652"/>
      <c r="I21" s="652"/>
      <c r="J21" s="652"/>
      <c r="K21" s="652"/>
      <c r="L21" s="652"/>
      <c r="M21" s="652"/>
      <c r="N21" s="652"/>
      <c r="O21" s="652"/>
      <c r="P21" s="652"/>
      <c r="Q21" s="652"/>
      <c r="R21" s="652"/>
      <c r="S21" s="652"/>
      <c r="T21" s="652"/>
      <c r="U21" s="653"/>
      <c r="V21" s="654" t="s">
        <v>41</v>
      </c>
      <c r="W21" s="655"/>
      <c r="X21" s="655"/>
      <c r="Y21" s="655"/>
      <c r="Z21" s="655"/>
      <c r="AA21" s="655"/>
      <c r="AB21" s="655"/>
      <c r="AC21" s="655"/>
      <c r="AD21" s="655"/>
      <c r="AE21" s="655"/>
      <c r="AF21" s="656"/>
      <c r="AG21" s="654" t="s">
        <v>43</v>
      </c>
      <c r="AH21" s="655"/>
      <c r="AI21" s="655"/>
      <c r="AJ21" s="655"/>
      <c r="AK21" s="655"/>
      <c r="AL21" s="655"/>
      <c r="AM21" s="655"/>
      <c r="AN21" s="655"/>
      <c r="AO21" s="655"/>
      <c r="AP21" s="655"/>
      <c r="AQ21" s="656"/>
      <c r="AR21" s="654" t="s">
        <v>45</v>
      </c>
      <c r="AS21" s="655"/>
      <c r="AT21" s="655"/>
      <c r="AU21" s="655"/>
      <c r="AV21" s="655"/>
      <c r="AW21" s="655"/>
      <c r="AX21" s="655"/>
      <c r="AY21" s="655"/>
      <c r="AZ21" s="655"/>
      <c r="BA21" s="655"/>
      <c r="BB21" s="656"/>
      <c r="BC21" s="654" t="s">
        <v>47</v>
      </c>
      <c r="BD21" s="655"/>
      <c r="BE21" s="655"/>
      <c r="BF21" s="655"/>
      <c r="BG21" s="655"/>
      <c r="BH21" s="655"/>
      <c r="BI21" s="655"/>
      <c r="BJ21" s="655"/>
      <c r="BK21" s="655"/>
      <c r="BL21" s="655"/>
      <c r="BM21" s="656"/>
      <c r="BN21" s="654" t="s">
        <v>41</v>
      </c>
      <c r="BO21" s="655"/>
      <c r="BP21" s="655"/>
      <c r="BQ21" s="655"/>
      <c r="BR21" s="655"/>
      <c r="BS21" s="655"/>
      <c r="BT21" s="655"/>
      <c r="BU21" s="655"/>
      <c r="BV21" s="655"/>
      <c r="BW21" s="655"/>
      <c r="BX21" s="655"/>
      <c r="BY21" s="76" t="s">
        <v>52</v>
      </c>
      <c r="BZ21" s="408">
        <f>(BZ18+BZ19+BZ20)/3</f>
        <v>0.41688739284207982</v>
      </c>
      <c r="CA21" s="1"/>
      <c r="CB21" s="1"/>
      <c r="CC21" s="1"/>
      <c r="CD21" s="1"/>
      <c r="CE21" s="1"/>
      <c r="CF21" s="1"/>
      <c r="CG21" s="1"/>
      <c r="CH21" s="1"/>
      <c r="CI21" s="1"/>
      <c r="CJ21" s="1"/>
      <c r="CK21" s="1"/>
      <c r="CL21" s="1"/>
      <c r="CM21" s="1"/>
      <c r="CN21" s="1"/>
      <c r="CO21" s="1"/>
      <c r="CP21" s="1"/>
      <c r="CQ21" s="1"/>
      <c r="CR21" s="1"/>
      <c r="CS21" s="1"/>
      <c r="CT21" s="1"/>
    </row>
    <row r="22" spans="1:98" ht="51.75" customHeight="1">
      <c r="A22" s="1"/>
      <c r="B22" s="1"/>
      <c r="C22" s="636" t="s">
        <v>11</v>
      </c>
      <c r="D22" s="637"/>
      <c r="E22" s="637"/>
      <c r="F22" s="637"/>
      <c r="G22" s="637"/>
      <c r="H22" s="637"/>
      <c r="I22" s="637"/>
      <c r="J22" s="637"/>
      <c r="K22" s="637"/>
      <c r="L22" s="637"/>
      <c r="M22" s="637"/>
      <c r="N22" s="637"/>
      <c r="O22" s="637"/>
      <c r="P22" s="637"/>
      <c r="Q22" s="637"/>
      <c r="R22" s="637"/>
      <c r="S22" s="637"/>
      <c r="T22" s="1"/>
      <c r="U22" s="1"/>
      <c r="V22" s="638" t="s">
        <v>29</v>
      </c>
      <c r="W22" s="639"/>
      <c r="X22" s="640"/>
      <c r="Y22" s="641" t="s">
        <v>34</v>
      </c>
      <c r="Z22" s="639"/>
      <c r="AA22" s="640"/>
      <c r="AB22" s="641" t="s">
        <v>82</v>
      </c>
      <c r="AC22" s="639"/>
      <c r="AD22" s="642"/>
      <c r="AE22" s="643" t="s">
        <v>38</v>
      </c>
      <c r="AF22" s="645" t="s">
        <v>39</v>
      </c>
      <c r="AG22" s="681" t="s">
        <v>29</v>
      </c>
      <c r="AH22" s="682"/>
      <c r="AI22" s="683"/>
      <c r="AJ22" s="684" t="s">
        <v>34</v>
      </c>
      <c r="AK22" s="682"/>
      <c r="AL22" s="683"/>
      <c r="AM22" s="684" t="s">
        <v>34</v>
      </c>
      <c r="AN22" s="682"/>
      <c r="AO22" s="683"/>
      <c r="AP22" s="662" t="s">
        <v>38</v>
      </c>
      <c r="AQ22" s="676" t="s">
        <v>39</v>
      </c>
      <c r="AR22" s="633" t="s">
        <v>29</v>
      </c>
      <c r="AS22" s="634"/>
      <c r="AT22" s="635"/>
      <c r="AU22" s="633" t="s">
        <v>34</v>
      </c>
      <c r="AV22" s="634"/>
      <c r="AW22" s="635"/>
      <c r="AX22" s="633" t="s">
        <v>34</v>
      </c>
      <c r="AY22" s="634"/>
      <c r="AZ22" s="635"/>
      <c r="BA22" s="662" t="s">
        <v>38</v>
      </c>
      <c r="BB22" s="676" t="s">
        <v>39</v>
      </c>
      <c r="BC22" s="673" t="s">
        <v>29</v>
      </c>
      <c r="BD22" s="674"/>
      <c r="BE22" s="675"/>
      <c r="BF22" s="673" t="s">
        <v>34</v>
      </c>
      <c r="BG22" s="674"/>
      <c r="BH22" s="675"/>
      <c r="BI22" s="673" t="s">
        <v>34</v>
      </c>
      <c r="BJ22" s="674"/>
      <c r="BK22" s="675"/>
      <c r="BL22" s="662" t="s">
        <v>38</v>
      </c>
      <c r="BM22" s="676" t="s">
        <v>39</v>
      </c>
      <c r="BN22" s="678" t="s">
        <v>29</v>
      </c>
      <c r="BO22" s="679"/>
      <c r="BP22" s="680"/>
      <c r="BQ22" s="678" t="s">
        <v>34</v>
      </c>
      <c r="BR22" s="679"/>
      <c r="BS22" s="680"/>
      <c r="BT22" s="678" t="s">
        <v>34</v>
      </c>
      <c r="BU22" s="679"/>
      <c r="BV22" s="680"/>
      <c r="BW22" s="662" t="s">
        <v>38</v>
      </c>
      <c r="BX22" s="664" t="s">
        <v>39</v>
      </c>
      <c r="BY22" s="666" t="s">
        <v>50</v>
      </c>
      <c r="BZ22" s="666"/>
      <c r="CA22" s="1"/>
      <c r="CB22" s="1"/>
      <c r="CC22" s="1"/>
      <c r="CD22" s="1"/>
      <c r="CE22" s="1"/>
      <c r="CF22" s="1"/>
      <c r="CG22" s="1"/>
      <c r="CH22" s="1"/>
      <c r="CI22" s="1"/>
      <c r="CJ22" s="1"/>
      <c r="CK22" s="1"/>
      <c r="CL22" s="1"/>
      <c r="CM22" s="1"/>
      <c r="CN22" s="1"/>
      <c r="CO22" s="1"/>
      <c r="CP22" s="1"/>
      <c r="CQ22" s="1"/>
      <c r="CR22" s="1"/>
      <c r="CS22" s="1"/>
      <c r="CT22" s="1"/>
    </row>
    <row r="23" spans="1:98" ht="57" customHeight="1">
      <c r="A23" s="1"/>
      <c r="B23" s="1"/>
      <c r="C23" s="667" t="s">
        <v>91</v>
      </c>
      <c r="D23" s="668"/>
      <c r="E23" s="668"/>
      <c r="F23" s="668"/>
      <c r="G23" s="669"/>
      <c r="H23" s="667" t="s">
        <v>64</v>
      </c>
      <c r="I23" s="668"/>
      <c r="J23" s="668"/>
      <c r="K23" s="668"/>
      <c r="L23" s="668"/>
      <c r="M23" s="668"/>
      <c r="N23" s="668"/>
      <c r="O23" s="668"/>
      <c r="P23" s="668"/>
      <c r="Q23" s="668"/>
      <c r="R23" s="668"/>
      <c r="S23" s="669"/>
      <c r="T23" s="1"/>
      <c r="U23" s="1"/>
      <c r="V23" s="67" t="s">
        <v>35</v>
      </c>
      <c r="W23" s="26" t="s">
        <v>78</v>
      </c>
      <c r="X23" s="31" t="s">
        <v>76</v>
      </c>
      <c r="Y23" s="30" t="s">
        <v>36</v>
      </c>
      <c r="Z23" s="26" t="s">
        <v>79</v>
      </c>
      <c r="AA23" s="31" t="s">
        <v>77</v>
      </c>
      <c r="AB23" s="30" t="s">
        <v>37</v>
      </c>
      <c r="AC23" s="26" t="s">
        <v>80</v>
      </c>
      <c r="AD23" s="68" t="s">
        <v>81</v>
      </c>
      <c r="AE23" s="644"/>
      <c r="AF23" s="646"/>
      <c r="AG23" s="126" t="s">
        <v>35</v>
      </c>
      <c r="AH23" s="124" t="s">
        <v>78</v>
      </c>
      <c r="AI23" s="125" t="s">
        <v>76</v>
      </c>
      <c r="AJ23" s="123" t="s">
        <v>36</v>
      </c>
      <c r="AK23" s="124" t="s">
        <v>79</v>
      </c>
      <c r="AL23" s="125" t="s">
        <v>77</v>
      </c>
      <c r="AM23" s="123" t="s">
        <v>37</v>
      </c>
      <c r="AN23" s="124" t="s">
        <v>80</v>
      </c>
      <c r="AO23" s="125" t="s">
        <v>81</v>
      </c>
      <c r="AP23" s="663"/>
      <c r="AQ23" s="677"/>
      <c r="AR23" s="46" t="s">
        <v>35</v>
      </c>
      <c r="AS23" s="47" t="s">
        <v>78</v>
      </c>
      <c r="AT23" s="48" t="s">
        <v>76</v>
      </c>
      <c r="AU23" s="46" t="s">
        <v>36</v>
      </c>
      <c r="AV23" s="47" t="s">
        <v>79</v>
      </c>
      <c r="AW23" s="48" t="s">
        <v>77</v>
      </c>
      <c r="AX23" s="46" t="s">
        <v>37</v>
      </c>
      <c r="AY23" s="47" t="s">
        <v>80</v>
      </c>
      <c r="AZ23" s="48" t="s">
        <v>81</v>
      </c>
      <c r="BA23" s="663"/>
      <c r="BB23" s="677"/>
      <c r="BC23" s="49" t="s">
        <v>35</v>
      </c>
      <c r="BD23" s="50" t="s">
        <v>78</v>
      </c>
      <c r="BE23" s="51" t="s">
        <v>76</v>
      </c>
      <c r="BF23" s="49" t="s">
        <v>36</v>
      </c>
      <c r="BG23" s="50" t="s">
        <v>79</v>
      </c>
      <c r="BH23" s="51" t="s">
        <v>77</v>
      </c>
      <c r="BI23" s="49" t="s">
        <v>37</v>
      </c>
      <c r="BJ23" s="50" t="s">
        <v>80</v>
      </c>
      <c r="BK23" s="51" t="s">
        <v>81</v>
      </c>
      <c r="BL23" s="663"/>
      <c r="BM23" s="677"/>
      <c r="BN23" s="52" t="s">
        <v>35</v>
      </c>
      <c r="BO23" s="53" t="s">
        <v>78</v>
      </c>
      <c r="BP23" s="54" t="s">
        <v>76</v>
      </c>
      <c r="BQ23" s="52" t="s">
        <v>36</v>
      </c>
      <c r="BR23" s="53" t="s">
        <v>79</v>
      </c>
      <c r="BS23" s="54" t="s">
        <v>77</v>
      </c>
      <c r="BT23" s="52" t="s">
        <v>37</v>
      </c>
      <c r="BU23" s="53" t="s">
        <v>80</v>
      </c>
      <c r="BV23" s="54" t="s">
        <v>81</v>
      </c>
      <c r="BW23" s="663"/>
      <c r="BX23" s="665"/>
      <c r="BY23" s="22" t="s">
        <v>54</v>
      </c>
      <c r="BZ23" s="56" t="s">
        <v>50</v>
      </c>
      <c r="CA23" s="1"/>
      <c r="CB23" s="1"/>
      <c r="CC23" s="1"/>
      <c r="CD23" s="1"/>
      <c r="CE23" s="1"/>
      <c r="CF23" s="1"/>
      <c r="CG23" s="1"/>
      <c r="CH23" s="1"/>
      <c r="CI23" s="1"/>
      <c r="CJ23" s="1"/>
      <c r="CK23" s="1"/>
      <c r="CL23" s="1"/>
      <c r="CM23" s="1"/>
      <c r="CN23" s="1"/>
      <c r="CO23" s="1"/>
      <c r="CP23" s="1"/>
      <c r="CQ23" s="1"/>
      <c r="CR23" s="1"/>
      <c r="CS23" s="1"/>
      <c r="CT23" s="1"/>
    </row>
    <row r="24" spans="1:98" ht="64.5" customHeight="1" thickBot="1">
      <c r="A24" s="1"/>
      <c r="B24" s="1"/>
      <c r="C24" s="667" t="s">
        <v>57</v>
      </c>
      <c r="D24" s="668"/>
      <c r="E24" s="668"/>
      <c r="F24" s="668"/>
      <c r="G24" s="669"/>
      <c r="H24" s="670" t="s">
        <v>65</v>
      </c>
      <c r="I24" s="671"/>
      <c r="J24" s="671"/>
      <c r="K24" s="671"/>
      <c r="L24" s="671"/>
      <c r="M24" s="671"/>
      <c r="N24" s="671"/>
      <c r="O24" s="671"/>
      <c r="P24" s="671"/>
      <c r="Q24" s="671"/>
      <c r="R24" s="671"/>
      <c r="S24" s="672"/>
      <c r="T24" s="1"/>
      <c r="U24" s="1"/>
      <c r="V24" s="186">
        <v>420000000</v>
      </c>
      <c r="W24" s="178">
        <v>316423235</v>
      </c>
      <c r="X24" s="207"/>
      <c r="Y24" s="178">
        <v>600000000</v>
      </c>
      <c r="Z24" s="178">
        <v>85212966</v>
      </c>
      <c r="AA24" s="207"/>
      <c r="AB24" s="214">
        <f>V24+Y24</f>
        <v>1020000000</v>
      </c>
      <c r="AC24" s="178">
        <f>382999036-W24-Z24</f>
        <v>-18637165</v>
      </c>
      <c r="AD24" s="213"/>
      <c r="AE24" s="218">
        <f>W24+Z24+AC24</f>
        <v>382999036</v>
      </c>
      <c r="AF24" s="216">
        <f>AE24/AB24</f>
        <v>0.37548925098039215</v>
      </c>
      <c r="AG24" s="39"/>
      <c r="AH24" s="28"/>
      <c r="AI24" s="41"/>
      <c r="AJ24" s="40"/>
      <c r="AK24" s="28"/>
      <c r="AL24" s="41"/>
      <c r="AM24" s="43"/>
      <c r="AN24" s="44"/>
      <c r="AO24" s="45"/>
      <c r="AP24" s="42"/>
      <c r="AQ24" s="29"/>
      <c r="AR24" s="40"/>
      <c r="AS24" s="28"/>
      <c r="AT24" s="41"/>
      <c r="AU24" s="40"/>
      <c r="AV24" s="28"/>
      <c r="AW24" s="41"/>
      <c r="AX24" s="43"/>
      <c r="AY24" s="44"/>
      <c r="AZ24" s="45"/>
      <c r="BA24" s="42"/>
      <c r="BB24" s="29"/>
      <c r="BC24" s="40"/>
      <c r="BD24" s="28"/>
      <c r="BE24" s="41"/>
      <c r="BF24" s="40"/>
      <c r="BG24" s="28"/>
      <c r="BH24" s="41"/>
      <c r="BI24" s="43"/>
      <c r="BJ24" s="44"/>
      <c r="BK24" s="45"/>
      <c r="BL24" s="42"/>
      <c r="BM24" s="29"/>
      <c r="BN24" s="40"/>
      <c r="BO24" s="28"/>
      <c r="BP24" s="41"/>
      <c r="BQ24" s="40"/>
      <c r="BR24" s="28"/>
      <c r="BS24" s="41"/>
      <c r="BT24" s="43"/>
      <c r="BU24" s="44"/>
      <c r="BV24" s="45"/>
      <c r="BW24" s="42"/>
      <c r="BX24" s="55"/>
      <c r="BY24" s="372">
        <f>AB24+AM24+AX24+BI24+BT24</f>
        <v>1020000000</v>
      </c>
      <c r="BZ24" s="372">
        <f>AE24+AP24+BA24+BL24+BW24</f>
        <v>382999036</v>
      </c>
      <c r="CA24" s="1"/>
      <c r="CB24" s="1"/>
      <c r="CC24" s="1"/>
      <c r="CD24" s="1"/>
      <c r="CE24" s="1"/>
      <c r="CF24" s="1"/>
      <c r="CG24" s="1"/>
      <c r="CH24" s="1"/>
      <c r="CI24" s="1"/>
      <c r="CJ24" s="1"/>
      <c r="CK24" s="1"/>
      <c r="CL24" s="1"/>
      <c r="CM24" s="1"/>
      <c r="CN24" s="1"/>
      <c r="CO24" s="1"/>
      <c r="CP24" s="1"/>
      <c r="CQ24" s="1"/>
      <c r="CR24" s="1"/>
      <c r="CS24" s="1"/>
      <c r="CT24" s="1"/>
    </row>
    <row r="25" spans="1:98" ht="69.75" customHeight="1" thickBot="1">
      <c r="A25" s="1"/>
      <c r="B25" s="1"/>
      <c r="C25" s="667" t="s">
        <v>58</v>
      </c>
      <c r="D25" s="668"/>
      <c r="E25" s="668"/>
      <c r="F25" s="668"/>
      <c r="G25" s="669"/>
      <c r="H25" s="670" t="s">
        <v>66</v>
      </c>
      <c r="I25" s="671"/>
      <c r="J25" s="671"/>
      <c r="K25" s="671"/>
      <c r="L25" s="671"/>
      <c r="M25" s="671"/>
      <c r="N25" s="671"/>
      <c r="O25" s="671"/>
      <c r="P25" s="671"/>
      <c r="Q25" s="671"/>
      <c r="R25" s="671"/>
      <c r="S25" s="672"/>
      <c r="T25" s="1"/>
      <c r="U25" s="1"/>
      <c r="V25" s="726" t="s">
        <v>83</v>
      </c>
      <c r="W25" s="727"/>
      <c r="X25" s="728"/>
      <c r="Y25" s="729" t="s">
        <v>84</v>
      </c>
      <c r="Z25" s="727"/>
      <c r="AA25" s="728"/>
      <c r="AB25" s="730" t="s">
        <v>85</v>
      </c>
      <c r="AC25" s="731"/>
      <c r="AD25" s="732"/>
      <c r="AE25" s="1"/>
      <c r="AF25" s="1"/>
      <c r="AG25" s="714" t="s">
        <v>83</v>
      </c>
      <c r="AH25" s="715"/>
      <c r="AI25" s="716"/>
      <c r="AJ25" s="714" t="s">
        <v>84</v>
      </c>
      <c r="AK25" s="715"/>
      <c r="AL25" s="716"/>
      <c r="AM25" s="717" t="s">
        <v>85</v>
      </c>
      <c r="AN25" s="718"/>
      <c r="AO25" s="719"/>
      <c r="AP25" s="1"/>
      <c r="AQ25" s="1"/>
      <c r="AR25" s="720" t="s">
        <v>28</v>
      </c>
      <c r="AS25" s="721"/>
      <c r="AT25" s="722"/>
      <c r="AU25" s="720" t="s">
        <v>89</v>
      </c>
      <c r="AV25" s="721"/>
      <c r="AW25" s="722"/>
      <c r="AX25" s="723" t="s">
        <v>90</v>
      </c>
      <c r="AY25" s="724"/>
      <c r="AZ25" s="725"/>
      <c r="BA25" s="1"/>
      <c r="BB25" s="1"/>
      <c r="BC25" s="685" t="s">
        <v>83</v>
      </c>
      <c r="BD25" s="686"/>
      <c r="BE25" s="687"/>
      <c r="BF25" s="685" t="s">
        <v>84</v>
      </c>
      <c r="BG25" s="686"/>
      <c r="BH25" s="687"/>
      <c r="BI25" s="688" t="s">
        <v>85</v>
      </c>
      <c r="BJ25" s="689"/>
      <c r="BK25" s="690"/>
      <c r="BL25" s="1"/>
      <c r="BM25" s="1"/>
      <c r="BN25" s="691" t="s">
        <v>83</v>
      </c>
      <c r="BO25" s="692"/>
      <c r="BP25" s="693"/>
      <c r="BQ25" s="691" t="s">
        <v>84</v>
      </c>
      <c r="BR25" s="692"/>
      <c r="BS25" s="693"/>
      <c r="BT25" s="694" t="s">
        <v>85</v>
      </c>
      <c r="BU25" s="695"/>
      <c r="BV25" s="696"/>
      <c r="BW25" s="1"/>
      <c r="BX25" s="1"/>
      <c r="BY25" s="76" t="s">
        <v>53</v>
      </c>
      <c r="BZ25" s="374">
        <f>BZ24/BY24</f>
        <v>0.37548925098039215</v>
      </c>
      <c r="CA25" s="1"/>
      <c r="CB25" s="1"/>
      <c r="CC25" s="1"/>
      <c r="CD25" s="1"/>
      <c r="CE25" s="1"/>
      <c r="CF25" s="1"/>
      <c r="CG25" s="1"/>
      <c r="CH25" s="1"/>
      <c r="CI25" s="1"/>
      <c r="CJ25" s="1"/>
      <c r="CK25" s="1"/>
      <c r="CL25" s="1"/>
      <c r="CM25" s="1"/>
      <c r="CN25" s="1"/>
      <c r="CO25" s="1"/>
      <c r="CP25" s="1"/>
      <c r="CQ25" s="1"/>
      <c r="CR25" s="1"/>
      <c r="CS25" s="1"/>
      <c r="CT25" s="1"/>
    </row>
    <row r="26" spans="1:98" ht="31.5" customHeight="1">
      <c r="A26" s="1"/>
      <c r="B26" s="1"/>
      <c r="C26" s="667" t="s">
        <v>59</v>
      </c>
      <c r="D26" s="668"/>
      <c r="E26" s="668"/>
      <c r="F26" s="668"/>
      <c r="G26" s="669"/>
      <c r="H26" s="670" t="s">
        <v>67</v>
      </c>
      <c r="I26" s="671"/>
      <c r="J26" s="671"/>
      <c r="K26" s="671"/>
      <c r="L26" s="671"/>
      <c r="M26" s="671"/>
      <c r="N26" s="671"/>
      <c r="O26" s="671"/>
      <c r="P26" s="671"/>
      <c r="Q26" s="671"/>
      <c r="R26" s="671"/>
      <c r="S26" s="672"/>
      <c r="T26" s="1"/>
      <c r="U26" s="1"/>
      <c r="V26" s="770"/>
      <c r="W26" s="771"/>
      <c r="X26" s="772"/>
      <c r="Y26" s="703"/>
      <c r="Z26" s="704"/>
      <c r="AA26" s="705"/>
      <c r="AB26" s="709"/>
      <c r="AC26" s="710"/>
      <c r="AD26" s="711"/>
      <c r="AE26" s="377"/>
      <c r="AF26" s="1"/>
      <c r="AG26" s="703"/>
      <c r="AH26" s="704"/>
      <c r="AI26" s="705"/>
      <c r="AJ26" s="703"/>
      <c r="AK26" s="704"/>
      <c r="AL26" s="705"/>
      <c r="AM26" s="709"/>
      <c r="AN26" s="710"/>
      <c r="AO26" s="736"/>
      <c r="AP26" s="1"/>
      <c r="AQ26" s="1"/>
      <c r="AR26" s="703"/>
      <c r="AS26" s="704"/>
      <c r="AT26" s="705"/>
      <c r="AU26" s="703"/>
      <c r="AV26" s="704"/>
      <c r="AW26" s="705"/>
      <c r="AX26" s="709"/>
      <c r="AY26" s="710"/>
      <c r="AZ26" s="736"/>
      <c r="BA26" s="1"/>
      <c r="BB26" s="1"/>
      <c r="BC26" s="703"/>
      <c r="BD26" s="704"/>
      <c r="BE26" s="705"/>
      <c r="BF26" s="703"/>
      <c r="BG26" s="704"/>
      <c r="BH26" s="705"/>
      <c r="BI26" s="709"/>
      <c r="BJ26" s="710"/>
      <c r="BK26" s="736"/>
      <c r="BL26" s="1"/>
      <c r="BM26" s="1"/>
      <c r="BN26" s="703"/>
      <c r="BO26" s="704"/>
      <c r="BP26" s="705"/>
      <c r="BQ26" s="703"/>
      <c r="BR26" s="704"/>
      <c r="BS26" s="705"/>
      <c r="BT26" s="709"/>
      <c r="BU26" s="710"/>
      <c r="BV26" s="736"/>
      <c r="BW26" s="1"/>
      <c r="BX26" s="1"/>
      <c r="BY26" s="1"/>
      <c r="BZ26" s="1"/>
      <c r="CA26" s="1"/>
      <c r="CB26" s="1"/>
      <c r="CC26" s="1"/>
      <c r="CD26" s="1"/>
      <c r="CE26" s="1"/>
      <c r="CF26" s="1"/>
      <c r="CG26" s="1"/>
      <c r="CH26" s="1"/>
      <c r="CI26" s="1"/>
      <c r="CJ26" s="1"/>
      <c r="CK26" s="1"/>
      <c r="CL26" s="1"/>
      <c r="CM26" s="1"/>
      <c r="CN26" s="1"/>
      <c r="CO26" s="1"/>
      <c r="CP26" s="1"/>
      <c r="CQ26" s="1"/>
      <c r="CR26" s="1"/>
    </row>
    <row r="27" spans="1:98" ht="30.75" customHeight="1">
      <c r="A27" s="1"/>
      <c r="B27" s="1"/>
      <c r="C27" s="667" t="s">
        <v>60</v>
      </c>
      <c r="D27" s="668"/>
      <c r="E27" s="668"/>
      <c r="F27" s="668"/>
      <c r="G27" s="669"/>
      <c r="H27" s="670" t="s">
        <v>68</v>
      </c>
      <c r="I27" s="671"/>
      <c r="J27" s="671"/>
      <c r="K27" s="671"/>
      <c r="L27" s="671"/>
      <c r="M27" s="671"/>
      <c r="N27" s="671"/>
      <c r="O27" s="671"/>
      <c r="P27" s="671"/>
      <c r="Q27" s="671"/>
      <c r="R27" s="671"/>
      <c r="S27" s="672"/>
      <c r="T27" s="1"/>
      <c r="U27" s="1"/>
      <c r="V27" s="770"/>
      <c r="W27" s="771"/>
      <c r="X27" s="77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40.5" customHeight="1">
      <c r="A28" s="1"/>
      <c r="B28" s="1"/>
      <c r="C28" s="737" t="s">
        <v>61</v>
      </c>
      <c r="D28" s="738"/>
      <c r="E28" s="738"/>
      <c r="F28" s="738"/>
      <c r="G28" s="739"/>
      <c r="H28" s="670" t="s">
        <v>69</v>
      </c>
      <c r="I28" s="671"/>
      <c r="J28" s="671"/>
      <c r="K28" s="671"/>
      <c r="L28" s="671"/>
      <c r="M28" s="671"/>
      <c r="N28" s="671"/>
      <c r="O28" s="671"/>
      <c r="P28" s="671"/>
      <c r="Q28" s="671"/>
      <c r="R28" s="671"/>
      <c r="S28" s="672"/>
      <c r="T28" s="1"/>
      <c r="U28" s="1"/>
      <c r="V28" s="770"/>
      <c r="W28" s="771"/>
      <c r="X28" s="772"/>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32.25" customHeight="1">
      <c r="A29" s="1"/>
      <c r="B29" s="1"/>
      <c r="C29" s="667" t="s">
        <v>62</v>
      </c>
      <c r="D29" s="668"/>
      <c r="E29" s="668"/>
      <c r="F29" s="668"/>
      <c r="G29" s="669"/>
      <c r="H29" s="670" t="s">
        <v>70</v>
      </c>
      <c r="I29" s="671"/>
      <c r="J29" s="671"/>
      <c r="K29" s="671"/>
      <c r="L29" s="671"/>
      <c r="M29" s="671"/>
      <c r="N29" s="671"/>
      <c r="O29" s="671"/>
      <c r="P29" s="671"/>
      <c r="Q29" s="671"/>
      <c r="R29" s="671"/>
      <c r="S29" s="672"/>
      <c r="T29" s="1"/>
      <c r="U29" s="1"/>
      <c r="V29" s="770"/>
      <c r="W29" s="771"/>
      <c r="X29" s="772"/>
      <c r="Y29" s="703"/>
      <c r="Z29" s="704"/>
      <c r="AA29" s="705"/>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row>
    <row r="30" spans="1:98" ht="42" customHeight="1" thickBot="1">
      <c r="A30" s="1"/>
      <c r="B30" s="1"/>
      <c r="C30" s="667" t="s">
        <v>63</v>
      </c>
      <c r="D30" s="668"/>
      <c r="E30" s="668"/>
      <c r="F30" s="668"/>
      <c r="G30" s="669"/>
      <c r="H30" s="667"/>
      <c r="I30" s="668"/>
      <c r="J30" s="668"/>
      <c r="K30" s="668"/>
      <c r="L30" s="668"/>
      <c r="M30" s="668"/>
      <c r="N30" s="668"/>
      <c r="O30" s="668"/>
      <c r="P30" s="668"/>
      <c r="Q30" s="668"/>
      <c r="R30" s="668"/>
      <c r="S30" s="669"/>
      <c r="T30" s="1"/>
      <c r="U30" s="1"/>
      <c r="V30" s="773"/>
      <c r="W30" s="774"/>
      <c r="X30" s="775"/>
      <c r="Y30" s="706"/>
      <c r="Z30" s="707"/>
      <c r="AA30" s="708"/>
      <c r="AB30" s="706"/>
      <c r="AC30" s="707"/>
      <c r="AD30" s="713"/>
      <c r="AE30" s="1"/>
      <c r="AF30" s="1"/>
      <c r="AG30" s="733"/>
      <c r="AH30" s="734"/>
      <c r="AI30" s="735"/>
      <c r="AJ30" s="733"/>
      <c r="AK30" s="734"/>
      <c r="AL30" s="735"/>
      <c r="AM30" s="733"/>
      <c r="AN30" s="734"/>
      <c r="AO30" s="735"/>
      <c r="AP30" s="1"/>
      <c r="AQ30" s="1"/>
      <c r="AR30" s="733"/>
      <c r="AS30" s="734"/>
      <c r="AT30" s="735"/>
      <c r="AU30" s="733"/>
      <c r="AV30" s="734"/>
      <c r="AW30" s="735"/>
      <c r="AX30" s="733"/>
      <c r="AY30" s="734"/>
      <c r="AZ30" s="735"/>
      <c r="BA30" s="1"/>
      <c r="BB30" s="1"/>
      <c r="BC30" s="733"/>
      <c r="BD30" s="734"/>
      <c r="BE30" s="735"/>
      <c r="BF30" s="733"/>
      <c r="BG30" s="734"/>
      <c r="BH30" s="735"/>
      <c r="BI30" s="733"/>
      <c r="BJ30" s="734"/>
      <c r="BK30" s="735"/>
      <c r="BL30" s="1"/>
      <c r="BM30" s="1"/>
      <c r="BN30" s="733"/>
      <c r="BO30" s="734"/>
      <c r="BP30" s="735"/>
      <c r="BQ30" s="733"/>
      <c r="BR30" s="734"/>
      <c r="BS30" s="735"/>
      <c r="BT30" s="733"/>
      <c r="BU30" s="734"/>
      <c r="BV30" s="735"/>
      <c r="BW30" s="1"/>
      <c r="BX30" s="1"/>
      <c r="BY30" s="1"/>
      <c r="BZ30" s="1"/>
      <c r="CA30" s="1"/>
      <c r="CB30" s="1"/>
      <c r="CC30" s="1"/>
      <c r="CD30" s="1"/>
      <c r="CE30" s="1"/>
      <c r="CF30" s="1"/>
      <c r="CG30" s="1"/>
      <c r="CH30" s="1"/>
      <c r="CI30" s="1"/>
      <c r="CJ30" s="1"/>
      <c r="CK30" s="1"/>
      <c r="CL30" s="1"/>
      <c r="CM30" s="1"/>
      <c r="CN30" s="1"/>
      <c r="CO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D37" s="14"/>
      <c r="F37" s="1"/>
      <c r="G37" s="1"/>
      <c r="H37" s="1"/>
      <c r="I37" s="1"/>
      <c r="J37" s="1"/>
      <c r="K37" s="1"/>
      <c r="L37" s="1"/>
      <c r="M37" s="14"/>
      <c r="N37" s="14"/>
      <c r="O37" s="14"/>
      <c r="P37" s="14"/>
      <c r="Q37" s="14"/>
      <c r="R37" s="1"/>
      <c r="S37" s="1"/>
      <c r="T37" s="1"/>
      <c r="U37" s="1"/>
      <c r="V37" s="1"/>
      <c r="W37" s="1"/>
      <c r="X37" s="1"/>
      <c r="Y37" s="1"/>
      <c r="Z37" s="14"/>
      <c r="AA37" s="14"/>
      <c r="AB37" s="14"/>
      <c r="AC37" s="14"/>
      <c r="AD37" s="14"/>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G38" s="1"/>
      <c r="H38" s="1"/>
      <c r="I38" s="15"/>
      <c r="J38" s="15"/>
      <c r="K38" s="15"/>
      <c r="L38" s="15"/>
      <c r="M38" s="15"/>
      <c r="N38" s="1"/>
      <c r="O38" s="1"/>
      <c r="P38" s="1"/>
      <c r="Q38" s="1"/>
      <c r="R38" s="1"/>
      <c r="S38" s="1"/>
      <c r="T38" s="1"/>
      <c r="U38" s="1"/>
      <c r="V38" s="19"/>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ustomHeight="1">
      <c r="A39" s="1"/>
      <c r="B39" s="1"/>
      <c r="C39" s="1"/>
      <c r="G39" s="1"/>
      <c r="H39" s="1"/>
      <c r="I39" s="16"/>
      <c r="J39" s="16"/>
      <c r="K39" s="16"/>
      <c r="L39" s="16"/>
      <c r="M39" s="16"/>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7"/>
      <c r="J40" s="17"/>
      <c r="K40" s="17"/>
      <c r="L40" s="17"/>
      <c r="M40" s="17"/>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4"/>
      <c r="H47" s="1"/>
      <c r="I47" s="1"/>
      <c r="J47" s="1"/>
      <c r="K47" s="1"/>
      <c r="L47" s="1"/>
      <c r="M47" s="1"/>
      <c r="N47" s="1"/>
      <c r="O47" s="14"/>
      <c r="P47" s="1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
      <c r="H48" s="1"/>
      <c r="I48" s="1"/>
      <c r="J48" s="19"/>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21"/>
      <c r="G52" s="2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sheetData>
  <mergeCells count="143">
    <mergeCell ref="C30:G30"/>
    <mergeCell ref="H30:S30"/>
    <mergeCell ref="C27:G27"/>
    <mergeCell ref="H27:S27"/>
    <mergeCell ref="C28:G28"/>
    <mergeCell ref="H28:S28"/>
    <mergeCell ref="C29:G29"/>
    <mergeCell ref="H29:S29"/>
    <mergeCell ref="BC26:BE30"/>
    <mergeCell ref="BN26:BP30"/>
    <mergeCell ref="BQ26:BS30"/>
    <mergeCell ref="BT26:BV30"/>
    <mergeCell ref="AG26:AI30"/>
    <mergeCell ref="AJ26:AL30"/>
    <mergeCell ref="AM26:AO30"/>
    <mergeCell ref="AR26:AT30"/>
    <mergeCell ref="AU26:AW30"/>
    <mergeCell ref="AX26:AZ30"/>
    <mergeCell ref="BF25:BH25"/>
    <mergeCell ref="BI25:BK25"/>
    <mergeCell ref="BN25:BP25"/>
    <mergeCell ref="BQ25:BS25"/>
    <mergeCell ref="BT25:BV25"/>
    <mergeCell ref="C26:G26"/>
    <mergeCell ref="H26:S26"/>
    <mergeCell ref="V26:X30"/>
    <mergeCell ref="Y26:AA30"/>
    <mergeCell ref="AB26:AD30"/>
    <mergeCell ref="AJ25:AL25"/>
    <mergeCell ref="AM25:AO25"/>
    <mergeCell ref="AR25:AT25"/>
    <mergeCell ref="AU25:AW25"/>
    <mergeCell ref="AX25:AZ25"/>
    <mergeCell ref="BC25:BE25"/>
    <mergeCell ref="C25:G25"/>
    <mergeCell ref="H25:S25"/>
    <mergeCell ref="V25:X25"/>
    <mergeCell ref="Y25:AA25"/>
    <mergeCell ref="AB25:AD25"/>
    <mergeCell ref="AG25:AI25"/>
    <mergeCell ref="BF26:BH30"/>
    <mergeCell ref="BI26:BK30"/>
    <mergeCell ref="BW22:BW23"/>
    <mergeCell ref="BX22:BX23"/>
    <mergeCell ref="BY22:BZ22"/>
    <mergeCell ref="C23:G23"/>
    <mergeCell ref="H23:S23"/>
    <mergeCell ref="C24:G24"/>
    <mergeCell ref="H24:S24"/>
    <mergeCell ref="BI22:BK22"/>
    <mergeCell ref="BL22:BL23"/>
    <mergeCell ref="BM22:BM23"/>
    <mergeCell ref="BN22:BP22"/>
    <mergeCell ref="BQ22:BS22"/>
    <mergeCell ref="BT22:BV22"/>
    <mergeCell ref="AU22:AW22"/>
    <mergeCell ref="AX22:AZ22"/>
    <mergeCell ref="BA22:BA23"/>
    <mergeCell ref="BB22:BB23"/>
    <mergeCell ref="BC22:BE22"/>
    <mergeCell ref="BF22:BH22"/>
    <mergeCell ref="AG22:AI22"/>
    <mergeCell ref="AJ22:AL22"/>
    <mergeCell ref="AM22:AO22"/>
    <mergeCell ref="AP22:AP23"/>
    <mergeCell ref="AQ22:AQ23"/>
    <mergeCell ref="AR22:AT22"/>
    <mergeCell ref="C22:S22"/>
    <mergeCell ref="V22:X22"/>
    <mergeCell ref="Y22:AA22"/>
    <mergeCell ref="AB22:AD22"/>
    <mergeCell ref="AE22:AE23"/>
    <mergeCell ref="AF22:AF23"/>
    <mergeCell ref="BY16:BY17"/>
    <mergeCell ref="BZ16:BZ17"/>
    <mergeCell ref="C21:U21"/>
    <mergeCell ref="V21:AF21"/>
    <mergeCell ref="AG21:AQ21"/>
    <mergeCell ref="AR21:BB21"/>
    <mergeCell ref="BC21:BM21"/>
    <mergeCell ref="BN21:BX21"/>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224BA-BB03-42E3-AD6D-A835AE5F39A2}">
  <dimension ref="A1:CT71"/>
  <sheetViews>
    <sheetView topLeftCell="W17" zoomScale="80" zoomScaleNormal="80" workbookViewId="0">
      <selection activeCell="AB23" sqref="AB23:AD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8" width="13.140625" customWidth="1"/>
    <col min="9" max="9" width="15" customWidth="1"/>
    <col min="10"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151</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152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153</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00.5" customHeight="1" thickBot="1">
      <c r="A18" s="1"/>
      <c r="B18" s="1"/>
      <c r="C18" s="135" t="s">
        <v>154</v>
      </c>
      <c r="D18" s="136" t="s">
        <v>155</v>
      </c>
      <c r="E18" s="137" t="s">
        <v>97</v>
      </c>
      <c r="F18" s="152">
        <v>5</v>
      </c>
      <c r="G18" s="190"/>
      <c r="H18" s="131">
        <v>2</v>
      </c>
      <c r="I18" s="189">
        <v>1</v>
      </c>
      <c r="J18" s="190"/>
      <c r="K18" s="131"/>
      <c r="L18" s="189">
        <v>1</v>
      </c>
      <c r="M18" s="190"/>
      <c r="N18" s="131"/>
      <c r="O18" s="189">
        <v>0</v>
      </c>
      <c r="P18" s="191"/>
      <c r="Q18" s="133"/>
      <c r="R18" s="189">
        <v>0</v>
      </c>
      <c r="S18" s="191"/>
      <c r="T18" s="134"/>
      <c r="U18" s="189">
        <v>1</v>
      </c>
      <c r="V18" s="141" t="s">
        <v>291</v>
      </c>
      <c r="W18" s="208">
        <v>45058</v>
      </c>
      <c r="X18" s="197">
        <v>0</v>
      </c>
      <c r="Y18" s="354" t="s">
        <v>420</v>
      </c>
      <c r="Z18" s="355">
        <v>45184</v>
      </c>
      <c r="AA18" s="356">
        <v>2</v>
      </c>
      <c r="AB18" s="32" t="s">
        <v>433</v>
      </c>
      <c r="AC18" s="384">
        <v>45308</v>
      </c>
      <c r="AD18" s="199">
        <v>1</v>
      </c>
      <c r="AE18" s="358">
        <f>X18+AA18+AD18</f>
        <v>3</v>
      </c>
      <c r="AF18" s="37">
        <f>AE18/F18</f>
        <v>0.6</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3</v>
      </c>
      <c r="BZ18" s="171">
        <f>BY18/F18</f>
        <v>0.6</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57">
        <f>BZ18</f>
        <v>0.6</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72"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267896000</v>
      </c>
      <c r="W22" s="187">
        <v>0</v>
      </c>
      <c r="X22" s="207"/>
      <c r="Y22" s="211"/>
      <c r="Z22" s="187">
        <v>15530000</v>
      </c>
      <c r="AA22" s="207"/>
      <c r="AB22" s="214">
        <f>V22</f>
        <v>267896000</v>
      </c>
      <c r="AC22" s="422">
        <f>50534760-Z22</f>
        <v>35004760</v>
      </c>
      <c r="AD22" s="213"/>
      <c r="AE22" s="205">
        <f>W22+Z22+AC22</f>
        <v>50534760</v>
      </c>
      <c r="AF22" s="215">
        <f>AE22/AB22</f>
        <v>0.18863573924209395</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267896000</v>
      </c>
      <c r="BZ22" s="372">
        <f>AE22+AP22+BA22+BL22+BW22</f>
        <v>50534760</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4">
        <f>BZ22/BY22</f>
        <v>0.18863573924209395</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697" t="s">
        <v>300</v>
      </c>
      <c r="W24" s="698"/>
      <c r="X24" s="699"/>
      <c r="Y24" s="746" t="s">
        <v>419</v>
      </c>
      <c r="Z24" s="747"/>
      <c r="AA24" s="748"/>
      <c r="AB24" s="709"/>
      <c r="AC24" s="710"/>
      <c r="AD24" s="711"/>
      <c r="AE24" s="1"/>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697"/>
      <c r="W25" s="698"/>
      <c r="X25" s="699"/>
      <c r="Y25" s="746"/>
      <c r="Z25" s="747"/>
      <c r="AA25" s="748"/>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697"/>
      <c r="W26" s="698"/>
      <c r="X26" s="699"/>
      <c r="Y26" s="746"/>
      <c r="Z26" s="747"/>
      <c r="AA26" s="748"/>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697"/>
      <c r="W27" s="698"/>
      <c r="X27" s="699"/>
      <c r="Y27" s="746"/>
      <c r="Z27" s="747"/>
      <c r="AA27" s="748"/>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00"/>
      <c r="W28" s="701"/>
      <c r="X28" s="702"/>
      <c r="Y28" s="749"/>
      <c r="Z28" s="750"/>
      <c r="AA28" s="751"/>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C28:G28"/>
    <mergeCell ref="H28:S28"/>
    <mergeCell ref="C25:G25"/>
    <mergeCell ref="H25:S25"/>
    <mergeCell ref="C26:G26"/>
    <mergeCell ref="H26:S26"/>
    <mergeCell ref="C27:G27"/>
    <mergeCell ref="H27:S27"/>
    <mergeCell ref="BC24:BE28"/>
    <mergeCell ref="BN24:BP28"/>
    <mergeCell ref="BQ24:BS28"/>
    <mergeCell ref="BT24:BV28"/>
    <mergeCell ref="AG24:AI28"/>
    <mergeCell ref="AJ24:AL28"/>
    <mergeCell ref="AM24:AO28"/>
    <mergeCell ref="AR24:AT28"/>
    <mergeCell ref="AU24:AW28"/>
    <mergeCell ref="AX24:AZ28"/>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DD2-AC1D-4133-B0B8-D6152D4B67FA}">
  <dimension ref="A1:CT71"/>
  <sheetViews>
    <sheetView topLeftCell="J9" zoomScale="50" zoomScaleNormal="50" workbookViewId="0">
      <selection activeCell="AB23" sqref="AB23:AD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8" width="13.140625" customWidth="1"/>
    <col min="9" max="9" width="15" customWidth="1"/>
    <col min="10"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3" width="24" customWidth="1"/>
    <col min="24" max="25" width="20.7109375" customWidth="1"/>
    <col min="26" max="26" width="22.140625" customWidth="1"/>
    <col min="27" max="27" width="20.7109375" customWidth="1"/>
    <col min="28" max="28" width="23.7109375" customWidth="1"/>
    <col min="29" max="30" width="20.7109375" customWidth="1"/>
    <col min="31" max="31" width="21.85546875" customWidth="1"/>
    <col min="32"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151</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152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301</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00.5" customHeight="1" thickBot="1">
      <c r="A18" s="1"/>
      <c r="B18" s="1"/>
      <c r="C18" s="229" t="s">
        <v>302</v>
      </c>
      <c r="D18" s="229" t="s">
        <v>303</v>
      </c>
      <c r="E18" s="230" t="s">
        <v>97</v>
      </c>
      <c r="F18" s="230">
        <v>46660</v>
      </c>
      <c r="G18" s="190"/>
      <c r="H18" s="131"/>
      <c r="I18" s="189">
        <v>9332</v>
      </c>
      <c r="J18" s="190"/>
      <c r="K18" s="131"/>
      <c r="L18" s="189">
        <v>9332</v>
      </c>
      <c r="M18" s="190"/>
      <c r="N18" s="131"/>
      <c r="O18" s="189">
        <v>9332</v>
      </c>
      <c r="P18" s="191"/>
      <c r="Q18" s="133"/>
      <c r="R18" s="189">
        <v>9332</v>
      </c>
      <c r="S18" s="191"/>
      <c r="T18" s="134"/>
      <c r="U18" s="189">
        <v>9332</v>
      </c>
      <c r="V18" s="141" t="s">
        <v>291</v>
      </c>
      <c r="W18" s="208">
        <v>45058</v>
      </c>
      <c r="X18" s="197">
        <v>0</v>
      </c>
      <c r="Y18" s="354" t="s">
        <v>425</v>
      </c>
      <c r="Z18" s="355">
        <v>45184</v>
      </c>
      <c r="AA18" s="356">
        <v>0</v>
      </c>
      <c r="AB18" s="94" t="s">
        <v>425</v>
      </c>
      <c r="AC18" s="399">
        <v>45308</v>
      </c>
      <c r="AD18" s="199">
        <v>2354</v>
      </c>
      <c r="AE18" s="198">
        <f>X18+AA18+AD18</f>
        <v>2354</v>
      </c>
      <c r="AF18" s="37">
        <f>AE18/F18</f>
        <v>5.0450064294899274E-2</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2354</v>
      </c>
      <c r="BZ18" s="171">
        <f>BY18/F18</f>
        <v>5.0450064294899274E-2</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57">
        <f>BZ18</f>
        <v>5.0450064294899274E-2</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72"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2000000000</v>
      </c>
      <c r="W22" s="178">
        <v>1574072372</v>
      </c>
      <c r="X22" s="207"/>
      <c r="Y22" s="424">
        <f>5977272396-V22</f>
        <v>3977272396</v>
      </c>
      <c r="Z22" s="178">
        <v>125902830</v>
      </c>
      <c r="AA22" s="207"/>
      <c r="AB22" s="214">
        <f>V22+Y22</f>
        <v>5977272396</v>
      </c>
      <c r="AC22" s="421">
        <f>1865563111-Z22-W22</f>
        <v>165587909</v>
      </c>
      <c r="AD22" s="213"/>
      <c r="AE22" s="218">
        <f>W22+Z22+AC22</f>
        <v>1865563111</v>
      </c>
      <c r="AF22" s="215">
        <f>AE22/AB22</f>
        <v>0.31210943510763167</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5977272396</v>
      </c>
      <c r="BZ22" s="372">
        <f>AE22+AP22+BA22+BL22+BW22</f>
        <v>1865563111</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4">
        <f>BZ22/BY22</f>
        <v>0.31210943510763167</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697"/>
      <c r="W24" s="698"/>
      <c r="X24" s="699"/>
      <c r="Y24" s="703"/>
      <c r="Z24" s="704"/>
      <c r="AA24" s="705"/>
      <c r="AB24" s="783" t="s">
        <v>447</v>
      </c>
      <c r="AC24" s="784"/>
      <c r="AD24" s="785"/>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697"/>
      <c r="W25" s="698"/>
      <c r="X25" s="699"/>
      <c r="Y25" s="703"/>
      <c r="Z25" s="704"/>
      <c r="AA25" s="705"/>
      <c r="AB25" s="746"/>
      <c r="AC25" s="747"/>
      <c r="AD25" s="786"/>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697"/>
      <c r="W26" s="698"/>
      <c r="X26" s="699"/>
      <c r="Y26" s="703"/>
      <c r="Z26" s="704"/>
      <c r="AA26" s="705"/>
      <c r="AB26" s="746"/>
      <c r="AC26" s="747"/>
      <c r="AD26" s="786"/>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697"/>
      <c r="W27" s="698"/>
      <c r="X27" s="699"/>
      <c r="Y27" s="703"/>
      <c r="Z27" s="704"/>
      <c r="AA27" s="705"/>
      <c r="AB27" s="746"/>
      <c r="AC27" s="747"/>
      <c r="AD27" s="786"/>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00"/>
      <c r="W28" s="701"/>
      <c r="X28" s="702"/>
      <c r="Y28" s="706"/>
      <c r="Z28" s="707"/>
      <c r="AA28" s="708"/>
      <c r="AB28" s="749"/>
      <c r="AC28" s="750"/>
      <c r="AD28" s="787"/>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N24:BP28"/>
    <mergeCell ref="BQ24:BS28"/>
    <mergeCell ref="BT24:BV28"/>
    <mergeCell ref="AG24:AI28"/>
    <mergeCell ref="AJ24:AL28"/>
    <mergeCell ref="AM24:AO28"/>
    <mergeCell ref="AR24:AT28"/>
    <mergeCell ref="AU24:AW28"/>
    <mergeCell ref="AX24:AZ28"/>
    <mergeCell ref="C28:G28"/>
    <mergeCell ref="H28:S28"/>
    <mergeCell ref="C25:G25"/>
    <mergeCell ref="H25:S25"/>
    <mergeCell ref="C26:G26"/>
    <mergeCell ref="H26:S26"/>
    <mergeCell ref="C27:G27"/>
    <mergeCell ref="H27:S27"/>
    <mergeCell ref="BC24:BE2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CB6A3-D4F5-4E73-9E38-630371110434}">
  <dimension ref="A1:CT71"/>
  <sheetViews>
    <sheetView topLeftCell="F12" zoomScale="50" zoomScaleNormal="50" workbookViewId="0">
      <selection activeCell="AF20" sqref="AF20:AF21"/>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8" width="13.140625" customWidth="1"/>
    <col min="9" max="9" width="15" customWidth="1"/>
    <col min="10"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7.28515625" customWidth="1"/>
    <col min="23" max="23" width="28.140625" customWidth="1"/>
    <col min="24" max="24" width="20.7109375" customWidth="1"/>
    <col min="25" max="25" width="23.5703125" customWidth="1"/>
    <col min="26" max="27" width="20.7109375" customWidth="1"/>
    <col min="28" max="28" width="23.42578125" customWidth="1"/>
    <col min="29"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151</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152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287</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181.5"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53.2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47.75" customHeight="1" thickBot="1">
      <c r="A18" s="1"/>
      <c r="B18" s="1"/>
      <c r="C18" s="135" t="s">
        <v>278</v>
      </c>
      <c r="D18" s="136" t="s">
        <v>279</v>
      </c>
      <c r="E18" s="137" t="s">
        <v>97</v>
      </c>
      <c r="F18" s="152">
        <v>5</v>
      </c>
      <c r="G18" s="155"/>
      <c r="H18" s="132"/>
      <c r="I18" s="189">
        <v>2</v>
      </c>
      <c r="J18" s="190"/>
      <c r="K18" s="131"/>
      <c r="L18" s="189">
        <v>1</v>
      </c>
      <c r="M18" s="190"/>
      <c r="N18" s="131"/>
      <c r="O18" s="189">
        <v>0</v>
      </c>
      <c r="P18" s="191"/>
      <c r="Q18" s="133"/>
      <c r="R18" s="189">
        <v>1</v>
      </c>
      <c r="S18" s="191"/>
      <c r="T18" s="134"/>
      <c r="U18" s="189">
        <v>1</v>
      </c>
      <c r="V18" s="141" t="s">
        <v>291</v>
      </c>
      <c r="W18" s="208">
        <v>45058</v>
      </c>
      <c r="X18" s="197">
        <v>0</v>
      </c>
      <c r="Y18" s="354" t="s">
        <v>421</v>
      </c>
      <c r="Z18" s="355">
        <v>45184</v>
      </c>
      <c r="AA18" s="356">
        <v>1</v>
      </c>
      <c r="AB18" s="32" t="s">
        <v>434</v>
      </c>
      <c r="AC18" s="384">
        <v>45308</v>
      </c>
      <c r="AD18" s="199">
        <v>0</v>
      </c>
      <c r="AE18" s="198">
        <f>X18+AA18+AD18</f>
        <v>1</v>
      </c>
      <c r="AF18" s="37">
        <f>AE18/F18</f>
        <v>0.2</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1</v>
      </c>
      <c r="BZ18" s="171">
        <f>BY18/F18</f>
        <v>0.2</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48">
        <f>BZ18</f>
        <v>0.2</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36"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228">
        <v>3783998404</v>
      </c>
      <c r="W22" s="227">
        <v>2030179557</v>
      </c>
      <c r="X22" s="207"/>
      <c r="Y22" s="424">
        <f>6481301571-V22</f>
        <v>2697303167</v>
      </c>
      <c r="Z22" s="178">
        <v>42182600</v>
      </c>
      <c r="AA22" s="207"/>
      <c r="AB22" s="214">
        <f>V22+Y22</f>
        <v>6481301571</v>
      </c>
      <c r="AC22" s="421">
        <f>3299346615-W22-Z22</f>
        <v>1226984458</v>
      </c>
      <c r="AD22" s="213"/>
      <c r="AE22" s="218">
        <f>W22+Z22+AC22</f>
        <v>3299346615</v>
      </c>
      <c r="AF22" s="215">
        <f>AE22/AB22</f>
        <v>0.50905617935795944</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6481301571</v>
      </c>
      <c r="BZ22" s="372">
        <f>AE22+AP22+BA22+BL22+BW22</f>
        <v>3299346615</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4">
        <f>BZ22/BY22</f>
        <v>0.50905617935795944</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88"/>
      <c r="W24" s="789"/>
      <c r="X24" s="790"/>
      <c r="Y24" s="746" t="s">
        <v>419</v>
      </c>
      <c r="Z24" s="747"/>
      <c r="AA24" s="748"/>
      <c r="AB24" s="783" t="s">
        <v>435</v>
      </c>
      <c r="AC24" s="784"/>
      <c r="AD24" s="785"/>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88"/>
      <c r="W25" s="789"/>
      <c r="X25" s="790"/>
      <c r="Y25" s="746"/>
      <c r="Z25" s="747"/>
      <c r="AA25" s="748"/>
      <c r="AB25" s="746"/>
      <c r="AC25" s="747"/>
      <c r="AD25" s="786"/>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88"/>
      <c r="W26" s="789"/>
      <c r="X26" s="790"/>
      <c r="Y26" s="746"/>
      <c r="Z26" s="747"/>
      <c r="AA26" s="748"/>
      <c r="AB26" s="746"/>
      <c r="AC26" s="747"/>
      <c r="AD26" s="786"/>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88"/>
      <c r="W27" s="789"/>
      <c r="X27" s="790"/>
      <c r="Y27" s="746"/>
      <c r="Z27" s="747"/>
      <c r="AA27" s="748"/>
      <c r="AB27" s="746"/>
      <c r="AC27" s="747"/>
      <c r="AD27" s="786"/>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91"/>
      <c r="W28" s="792"/>
      <c r="X28" s="793"/>
      <c r="Y28" s="749"/>
      <c r="Z28" s="750"/>
      <c r="AA28" s="751"/>
      <c r="AB28" s="749"/>
      <c r="AC28" s="750"/>
      <c r="AD28" s="787"/>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C28:G28"/>
    <mergeCell ref="H28:S28"/>
    <mergeCell ref="C25:G25"/>
    <mergeCell ref="H25:S25"/>
    <mergeCell ref="C26:G26"/>
    <mergeCell ref="H26:S26"/>
    <mergeCell ref="C27:G27"/>
    <mergeCell ref="H27:S27"/>
    <mergeCell ref="BC24:BE28"/>
    <mergeCell ref="BN24:BP28"/>
    <mergeCell ref="BQ24:BS28"/>
    <mergeCell ref="BT24:BV28"/>
    <mergeCell ref="AG24:AI28"/>
    <mergeCell ref="AJ24:AL28"/>
    <mergeCell ref="AM24:AO28"/>
    <mergeCell ref="AR24:AT28"/>
    <mergeCell ref="AU24:AW28"/>
    <mergeCell ref="AX24:AZ28"/>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67FF-BC0A-4876-8D55-F7B36A8A4513}">
  <sheetPr>
    <tabColor rgb="FF00B050"/>
  </sheetPr>
  <dimension ref="A1:CT71"/>
  <sheetViews>
    <sheetView topLeftCell="P12" zoomScale="50" zoomScaleNormal="50" workbookViewId="0">
      <selection activeCell="AF23" sqref="AF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8" width="13.140625" customWidth="1"/>
    <col min="9" max="9" width="15" customWidth="1"/>
    <col min="10"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5.42578125" customWidth="1"/>
    <col min="23" max="23" width="27.85546875" customWidth="1"/>
    <col min="24" max="24" width="24.28515625" customWidth="1"/>
    <col min="25"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156</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127</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157</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158</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44" customHeight="1" thickBot="1">
      <c r="A18" s="1"/>
      <c r="B18" s="1"/>
      <c r="C18" s="135" t="s">
        <v>159</v>
      </c>
      <c r="D18" s="136" t="s">
        <v>160</v>
      </c>
      <c r="E18" s="137" t="s">
        <v>97</v>
      </c>
      <c r="F18" s="152">
        <v>3</v>
      </c>
      <c r="G18" s="190"/>
      <c r="H18" s="131"/>
      <c r="I18" s="189"/>
      <c r="J18" s="190"/>
      <c r="K18" s="131"/>
      <c r="L18" s="189">
        <v>1</v>
      </c>
      <c r="M18" s="190"/>
      <c r="N18" s="131"/>
      <c r="O18" s="189">
        <v>1</v>
      </c>
      <c r="P18" s="191"/>
      <c r="Q18" s="133"/>
      <c r="R18" s="189"/>
      <c r="S18" s="191"/>
      <c r="T18" s="134"/>
      <c r="U18" s="189">
        <v>1</v>
      </c>
      <c r="V18" s="141" t="s">
        <v>291</v>
      </c>
      <c r="W18" s="208">
        <v>45058</v>
      </c>
      <c r="X18" s="197">
        <v>0.2</v>
      </c>
      <c r="Y18" s="354" t="s">
        <v>388</v>
      </c>
      <c r="Z18" s="355">
        <v>45179</v>
      </c>
      <c r="AA18" s="356">
        <v>0.2</v>
      </c>
      <c r="AB18" s="405" t="s">
        <v>388</v>
      </c>
      <c r="AC18" s="406">
        <v>45308</v>
      </c>
      <c r="AD18" s="398">
        <v>0.2</v>
      </c>
      <c r="AE18" s="198">
        <f>X18+AA18+AD18</f>
        <v>0.60000000000000009</v>
      </c>
      <c r="AF18" s="37">
        <f>AE18/F18</f>
        <v>0.20000000000000004</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0.60000000000000009</v>
      </c>
      <c r="BZ18" s="171">
        <f>BY18/F18</f>
        <v>0.20000000000000004</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77"/>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72"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80000000</v>
      </c>
      <c r="W22" s="178">
        <v>34711167</v>
      </c>
      <c r="X22" s="41"/>
      <c r="Y22" s="40"/>
      <c r="Z22" s="187">
        <v>13848500</v>
      </c>
      <c r="AA22" s="41"/>
      <c r="AB22" s="214">
        <f>V22</f>
        <v>80000000</v>
      </c>
      <c r="AC22" s="187">
        <f>78327709-W22-Z22</f>
        <v>29768042</v>
      </c>
      <c r="AD22" s="70"/>
      <c r="AE22" s="324">
        <f>W22+Z22+AC22</f>
        <v>78327709</v>
      </c>
      <c r="AF22" s="206">
        <f>AE22/AB22</f>
        <v>0.97909636249999998</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80000000</v>
      </c>
      <c r="BZ22" s="372">
        <f>AE22+AP22+BA22+BL22+BW22</f>
        <v>78327709</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4">
        <f>BZ22/BY22</f>
        <v>0.97909636249999998</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C28:G28"/>
    <mergeCell ref="H28:S28"/>
    <mergeCell ref="C25:G25"/>
    <mergeCell ref="H25:S25"/>
    <mergeCell ref="C26:G26"/>
    <mergeCell ref="H26:S26"/>
    <mergeCell ref="C27:G27"/>
    <mergeCell ref="H27:S27"/>
    <mergeCell ref="BC24:BE28"/>
    <mergeCell ref="BN24:BP28"/>
    <mergeCell ref="BQ24:BS28"/>
    <mergeCell ref="BT24:BV28"/>
    <mergeCell ref="AG24:AI28"/>
    <mergeCell ref="AJ24:AL28"/>
    <mergeCell ref="AM24:AO28"/>
    <mergeCell ref="AR24:AT28"/>
    <mergeCell ref="AU24:AW28"/>
    <mergeCell ref="AX24:AZ28"/>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32AD9-97F6-4A42-B678-2668A44DCF06}">
  <sheetPr>
    <tabColor rgb="FF00B050"/>
  </sheetPr>
  <dimension ref="A1:CT72"/>
  <sheetViews>
    <sheetView topLeftCell="T19" zoomScale="70" zoomScaleNormal="70" workbookViewId="0">
      <selection activeCell="AB24" sqref="AB24:AD24"/>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8" width="13.140625" customWidth="1"/>
    <col min="9" max="9" width="15" customWidth="1"/>
    <col min="10"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161</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162</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163</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164</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55.25" customHeight="1">
      <c r="A18" s="1"/>
      <c r="B18" s="1"/>
      <c r="C18" s="135" t="s">
        <v>165</v>
      </c>
      <c r="D18" s="136" t="s">
        <v>166</v>
      </c>
      <c r="E18" s="137" t="s">
        <v>97</v>
      </c>
      <c r="F18" s="152">
        <v>3</v>
      </c>
      <c r="G18" s="155">
        <v>0.2</v>
      </c>
      <c r="H18" s="132">
        <v>0.2</v>
      </c>
      <c r="I18" s="156">
        <v>0.2</v>
      </c>
      <c r="J18" s="155"/>
      <c r="K18" s="132"/>
      <c r="L18" s="156">
        <v>0.6</v>
      </c>
      <c r="M18" s="155"/>
      <c r="N18" s="132"/>
      <c r="O18" s="156">
        <v>0.6</v>
      </c>
      <c r="P18" s="163"/>
      <c r="Q18" s="144"/>
      <c r="R18" s="156">
        <v>0.6</v>
      </c>
      <c r="S18" s="163"/>
      <c r="T18" s="145"/>
      <c r="U18" s="156">
        <v>0.6</v>
      </c>
      <c r="V18" s="141" t="s">
        <v>291</v>
      </c>
      <c r="W18" s="208">
        <v>45058</v>
      </c>
      <c r="X18" s="197">
        <v>0.2</v>
      </c>
      <c r="Y18" s="354" t="s">
        <v>386</v>
      </c>
      <c r="Z18" s="355">
        <v>45182</v>
      </c>
      <c r="AA18" s="356">
        <v>0.2</v>
      </c>
      <c r="AB18" s="405" t="s">
        <v>386</v>
      </c>
      <c r="AC18" s="406">
        <v>45308</v>
      </c>
      <c r="AD18" s="398">
        <v>0.2</v>
      </c>
      <c r="AE18" s="198">
        <f>X18+AA18+AD18</f>
        <v>0.60000000000000009</v>
      </c>
      <c r="AF18" s="37">
        <f>AE18/F18</f>
        <v>0.20000000000000004</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415">
        <f>BW18+BL18+BA18+AP18+AE18</f>
        <v>0.60000000000000009</v>
      </c>
      <c r="BZ18" s="416">
        <f>BY18/F18</f>
        <v>0.20000000000000004</v>
      </c>
      <c r="CA18" s="1"/>
      <c r="CB18" s="1"/>
      <c r="CC18" s="1"/>
      <c r="CD18" s="1"/>
      <c r="CE18" s="1"/>
      <c r="CF18" s="1"/>
      <c r="CG18" s="1"/>
      <c r="CH18" s="1"/>
      <c r="CI18" s="1"/>
      <c r="CJ18" s="1"/>
      <c r="CK18" s="1"/>
      <c r="CL18" s="1"/>
      <c r="CM18" s="1"/>
      <c r="CN18" s="1"/>
      <c r="CO18" s="1"/>
      <c r="CP18" s="1"/>
      <c r="CQ18" s="1"/>
      <c r="CR18" s="1"/>
      <c r="CS18" s="1"/>
      <c r="CT18" s="1"/>
    </row>
    <row r="19" spans="1:98" ht="140.25" customHeight="1" thickBot="1">
      <c r="A19" s="1"/>
      <c r="B19" s="1"/>
      <c r="C19" s="135" t="s">
        <v>167</v>
      </c>
      <c r="D19" s="136" t="s">
        <v>168</v>
      </c>
      <c r="E19" s="137" t="s">
        <v>97</v>
      </c>
      <c r="F19" s="152">
        <v>2</v>
      </c>
      <c r="G19" s="157"/>
      <c r="H19" s="132">
        <v>0.2</v>
      </c>
      <c r="I19" s="174">
        <v>0.2</v>
      </c>
      <c r="J19" s="157"/>
      <c r="K19" s="138"/>
      <c r="L19" s="174">
        <v>0.4</v>
      </c>
      <c r="M19" s="157"/>
      <c r="N19" s="138"/>
      <c r="O19" s="174">
        <v>0.4</v>
      </c>
      <c r="P19" s="164"/>
      <c r="Q19" s="139"/>
      <c r="R19" s="174">
        <v>0.2</v>
      </c>
      <c r="S19" s="164"/>
      <c r="T19" s="139"/>
      <c r="U19" s="174">
        <v>0.2</v>
      </c>
      <c r="V19" s="141" t="s">
        <v>291</v>
      </c>
      <c r="W19" s="208">
        <v>45058</v>
      </c>
      <c r="X19" s="197">
        <v>0</v>
      </c>
      <c r="Y19" s="354" t="s">
        <v>387</v>
      </c>
      <c r="Z19" s="355">
        <v>45182</v>
      </c>
      <c r="AA19" s="356">
        <v>0.2</v>
      </c>
      <c r="AB19" s="405" t="s">
        <v>450</v>
      </c>
      <c r="AC19" s="406">
        <v>45308</v>
      </c>
      <c r="AD19" s="398">
        <v>0.2</v>
      </c>
      <c r="AE19" s="198">
        <f>X19+AA19+AD19</f>
        <v>0.4</v>
      </c>
      <c r="AF19" s="37">
        <f>AE19/F19</f>
        <v>0.2</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417">
        <f t="shared" ref="BY19" si="0">BW19+BL19+BA19+AP19+AE19</f>
        <v>0.4</v>
      </c>
      <c r="BZ19" s="418">
        <f t="shared" ref="BZ19" si="1">BY19/F19</f>
        <v>0.2</v>
      </c>
      <c r="CA19" s="1"/>
      <c r="CB19" s="1"/>
      <c r="CC19" s="1"/>
      <c r="CD19" s="1"/>
      <c r="CE19" s="1"/>
      <c r="CF19" s="1"/>
      <c r="CG19" s="1"/>
      <c r="CH19" s="1"/>
      <c r="CI19" s="1"/>
      <c r="CJ19" s="1"/>
      <c r="CK19" s="1"/>
      <c r="CL19" s="1"/>
      <c r="CM19" s="1"/>
      <c r="CN19" s="1"/>
      <c r="CO19" s="1"/>
      <c r="CP19" s="1"/>
      <c r="CQ19" s="1"/>
      <c r="CR19" s="1"/>
      <c r="CS19" s="1"/>
      <c r="CT19" s="1"/>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386">
        <f>AVERAGE(BZ18:BZ19)</f>
        <v>0.2</v>
      </c>
      <c r="CA20" s="1"/>
      <c r="CB20" s="1"/>
      <c r="CC20" s="1"/>
      <c r="CD20" s="1"/>
      <c r="CE20" s="1"/>
      <c r="CF20" s="1"/>
      <c r="CG20" s="1"/>
      <c r="CH20" s="1"/>
      <c r="CI20" s="1"/>
      <c r="CJ20" s="1"/>
      <c r="CK20" s="1"/>
      <c r="CL20" s="1"/>
      <c r="CM20" s="1"/>
      <c r="CN20" s="1"/>
      <c r="CO20" s="1"/>
      <c r="CP20" s="1"/>
      <c r="CQ20" s="1"/>
      <c r="CR20" s="1"/>
      <c r="CS20" s="1"/>
      <c r="CT20" s="1"/>
    </row>
    <row r="21" spans="1:98" ht="51.75"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76.5"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86">
        <v>70000000</v>
      </c>
      <c r="W23" s="178">
        <v>0</v>
      </c>
      <c r="X23" s="207"/>
      <c r="Y23" s="211"/>
      <c r="Z23" s="178">
        <v>44380134</v>
      </c>
      <c r="AA23" s="207"/>
      <c r="AB23" s="214">
        <f>V23</f>
        <v>70000000</v>
      </c>
      <c r="AC23" s="421">
        <f>68424810-Z23</f>
        <v>24044676</v>
      </c>
      <c r="AD23" s="213"/>
      <c r="AE23" s="218">
        <f>W23+Z23+AC23</f>
        <v>68424810</v>
      </c>
      <c r="AF23" s="216">
        <f>AE23/AB23</f>
        <v>0.97749728571428574</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2">
        <f>AB23+AM23+AX23+BI23+BT23</f>
        <v>70000000</v>
      </c>
      <c r="BZ23" s="372">
        <f>AE23+AP23+BA23+BL23+BW23</f>
        <v>68424810</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74">
        <f>BZ23/BY23</f>
        <v>0.97749728571428574</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740"/>
      <c r="W25" s="741"/>
      <c r="X25" s="742"/>
      <c r="Y25" s="703"/>
      <c r="Z25" s="704"/>
      <c r="AA25" s="705"/>
      <c r="AB25" s="709"/>
      <c r="AC25" s="710"/>
      <c r="AD25" s="711"/>
      <c r="AE25" s="1"/>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740"/>
      <c r="W28" s="741"/>
      <c r="X28" s="742"/>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43"/>
      <c r="W29" s="744"/>
      <c r="X29" s="745"/>
      <c r="Y29" s="706"/>
      <c r="Z29" s="707"/>
      <c r="AA29" s="708"/>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C29:G29"/>
    <mergeCell ref="H29:S29"/>
    <mergeCell ref="C26:G26"/>
    <mergeCell ref="H26:S26"/>
    <mergeCell ref="C27:G27"/>
    <mergeCell ref="H27:S27"/>
    <mergeCell ref="C28:G28"/>
    <mergeCell ref="H28:S28"/>
    <mergeCell ref="BC25:BE29"/>
    <mergeCell ref="BN25:BP29"/>
    <mergeCell ref="BQ25:BS29"/>
    <mergeCell ref="BT25:BV29"/>
    <mergeCell ref="AG25:AI29"/>
    <mergeCell ref="AJ25:AL29"/>
    <mergeCell ref="AM25:AO29"/>
    <mergeCell ref="AR25:AT29"/>
    <mergeCell ref="AU25:AW29"/>
    <mergeCell ref="AX25:AZ29"/>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A699-96D9-4EB7-953A-21C914C70428}">
  <sheetPr>
    <tabColor rgb="FF00B050"/>
  </sheetPr>
  <dimension ref="A1:CT74"/>
  <sheetViews>
    <sheetView topLeftCell="N20" zoomScale="50" zoomScaleNormal="50" workbookViewId="0">
      <selection activeCell="AF25" sqref="AF25"/>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8.140625"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161</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162</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172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169</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72.5" customHeight="1" thickBot="1">
      <c r="A18" s="1"/>
      <c r="B18" s="1"/>
      <c r="C18" s="231" t="s">
        <v>304</v>
      </c>
      <c r="D18" s="231" t="s">
        <v>115</v>
      </c>
      <c r="E18" s="232" t="s">
        <v>97</v>
      </c>
      <c r="F18" s="231">
        <v>750</v>
      </c>
      <c r="G18" s="155"/>
      <c r="H18" s="132"/>
      <c r="I18" s="189">
        <v>150</v>
      </c>
      <c r="J18" s="155"/>
      <c r="K18" s="132"/>
      <c r="L18" s="189">
        <v>150</v>
      </c>
      <c r="M18" s="190"/>
      <c r="N18" s="131"/>
      <c r="O18" s="189">
        <v>150</v>
      </c>
      <c r="P18" s="191"/>
      <c r="Q18" s="133"/>
      <c r="R18" s="189">
        <v>150</v>
      </c>
      <c r="S18" s="191"/>
      <c r="T18" s="134"/>
      <c r="U18" s="189">
        <v>150</v>
      </c>
      <c r="V18" s="141" t="s">
        <v>291</v>
      </c>
      <c r="W18" s="208">
        <v>45058</v>
      </c>
      <c r="X18" s="197">
        <v>50</v>
      </c>
      <c r="Y18" s="354" t="s">
        <v>410</v>
      </c>
      <c r="Z18" s="355">
        <v>45184</v>
      </c>
      <c r="AA18" s="356">
        <v>26</v>
      </c>
      <c r="AB18" s="32" t="s">
        <v>410</v>
      </c>
      <c r="AC18" s="384">
        <v>45646</v>
      </c>
      <c r="AD18" s="199">
        <v>20</v>
      </c>
      <c r="AE18" s="198">
        <f>X18+AA18+AD18</f>
        <v>96</v>
      </c>
      <c r="AF18" s="37">
        <f>AE18/F18</f>
        <v>0.128</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388">
        <f>BW18+BL18+BA18+AP18+AE18</f>
        <v>96</v>
      </c>
      <c r="BZ18" s="389">
        <f>BY18/F18</f>
        <v>0.128</v>
      </c>
      <c r="CA18" s="1"/>
      <c r="CB18" s="1"/>
      <c r="CC18" s="1"/>
      <c r="CD18" s="1"/>
      <c r="CE18" s="1"/>
      <c r="CF18" s="1"/>
      <c r="CG18" s="1"/>
      <c r="CH18" s="1"/>
      <c r="CI18" s="1"/>
      <c r="CJ18" s="1"/>
      <c r="CK18" s="1"/>
      <c r="CL18" s="1"/>
      <c r="CM18" s="1"/>
      <c r="CN18" s="1"/>
      <c r="CO18" s="1"/>
      <c r="CP18" s="1"/>
      <c r="CQ18" s="1"/>
      <c r="CR18" s="1"/>
      <c r="CS18" s="1"/>
      <c r="CT18" s="1"/>
    </row>
    <row r="19" spans="1:98" ht="172.5" customHeight="1" thickBot="1">
      <c r="A19" s="1"/>
      <c r="B19" s="1"/>
      <c r="C19" s="794" t="s">
        <v>305</v>
      </c>
      <c r="D19" s="232" t="s">
        <v>136</v>
      </c>
      <c r="E19" s="232" t="s">
        <v>97</v>
      </c>
      <c r="F19" s="233">
        <v>600000</v>
      </c>
      <c r="G19" s="155"/>
      <c r="H19" s="132"/>
      <c r="I19" s="189">
        <v>120000</v>
      </c>
      <c r="J19" s="155"/>
      <c r="K19" s="132"/>
      <c r="L19" s="189">
        <v>120000</v>
      </c>
      <c r="M19" s="155"/>
      <c r="N19" s="132"/>
      <c r="O19" s="189">
        <v>120000</v>
      </c>
      <c r="P19" s="163"/>
      <c r="Q19" s="144"/>
      <c r="R19" s="189">
        <v>120000</v>
      </c>
      <c r="S19" s="163"/>
      <c r="T19" s="145"/>
      <c r="U19" s="189">
        <v>120000</v>
      </c>
      <c r="V19" s="141" t="s">
        <v>291</v>
      </c>
      <c r="W19" s="208">
        <v>45058</v>
      </c>
      <c r="X19" s="197">
        <v>3000</v>
      </c>
      <c r="Y19" s="354" t="s">
        <v>410</v>
      </c>
      <c r="Z19" s="355">
        <v>45184</v>
      </c>
      <c r="AA19" s="356">
        <v>1714</v>
      </c>
      <c r="AB19" s="32" t="s">
        <v>410</v>
      </c>
      <c r="AC19" s="384">
        <v>45646</v>
      </c>
      <c r="AD19" s="199">
        <f>(874+35000)</f>
        <v>35874</v>
      </c>
      <c r="AE19" s="198">
        <f t="shared" ref="AE19:AE21" si="0">X19+AA19+AD19</f>
        <v>40588</v>
      </c>
      <c r="AF19" s="37">
        <f t="shared" ref="AF19:AF21" si="1">AE19/F19</f>
        <v>6.7646666666666661E-2</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388">
        <f t="shared" ref="BY19:BY21" si="2">BW19+BL19+BA19+AP19+AE19</f>
        <v>40588</v>
      </c>
      <c r="BZ19" s="389">
        <f t="shared" ref="BZ19:BZ21" si="3">BY19/F19</f>
        <v>6.7646666666666661E-2</v>
      </c>
      <c r="CA19" s="1"/>
      <c r="CB19" s="1"/>
      <c r="CC19" s="1"/>
      <c r="CD19" s="1"/>
      <c r="CE19" s="1"/>
      <c r="CF19" s="1"/>
      <c r="CG19" s="1"/>
      <c r="CH19" s="1"/>
      <c r="CI19" s="1"/>
      <c r="CJ19" s="1"/>
      <c r="CK19" s="1"/>
      <c r="CL19" s="1"/>
      <c r="CM19" s="1"/>
      <c r="CN19" s="1"/>
      <c r="CO19" s="1"/>
      <c r="CP19" s="1"/>
      <c r="CQ19" s="1"/>
      <c r="CR19" s="1"/>
      <c r="CS19" s="1"/>
      <c r="CT19" s="1"/>
    </row>
    <row r="20" spans="1:98" ht="172.5" customHeight="1" thickBot="1">
      <c r="A20" s="1"/>
      <c r="B20" s="1"/>
      <c r="C20" s="794"/>
      <c r="D20" s="232" t="s">
        <v>306</v>
      </c>
      <c r="E20" s="232" t="s">
        <v>97</v>
      </c>
      <c r="F20" s="232">
        <v>1050</v>
      </c>
      <c r="G20" s="155"/>
      <c r="H20" s="132"/>
      <c r="I20" s="189">
        <v>210</v>
      </c>
      <c r="J20" s="155"/>
      <c r="K20" s="132"/>
      <c r="L20" s="189">
        <v>210</v>
      </c>
      <c r="M20" s="155"/>
      <c r="N20" s="132"/>
      <c r="O20" s="189">
        <v>210</v>
      </c>
      <c r="P20" s="163"/>
      <c r="Q20" s="144"/>
      <c r="R20" s="189">
        <v>210</v>
      </c>
      <c r="S20" s="163"/>
      <c r="T20" s="145"/>
      <c r="U20" s="189">
        <v>210</v>
      </c>
      <c r="V20" s="141" t="s">
        <v>291</v>
      </c>
      <c r="W20" s="208">
        <v>45058</v>
      </c>
      <c r="X20" s="197">
        <v>40</v>
      </c>
      <c r="Y20" s="354" t="s">
        <v>410</v>
      </c>
      <c r="Z20" s="355">
        <v>45184</v>
      </c>
      <c r="AA20" s="356">
        <v>110</v>
      </c>
      <c r="AB20" s="32" t="s">
        <v>410</v>
      </c>
      <c r="AC20" s="384">
        <v>45646</v>
      </c>
      <c r="AD20" s="199">
        <f>(5+420)</f>
        <v>425</v>
      </c>
      <c r="AE20" s="198">
        <f t="shared" si="0"/>
        <v>575</v>
      </c>
      <c r="AF20" s="37">
        <f t="shared" si="1"/>
        <v>0.54761904761904767</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388">
        <f t="shared" si="2"/>
        <v>575</v>
      </c>
      <c r="BZ20" s="389">
        <f t="shared" si="3"/>
        <v>0.54761904761904767</v>
      </c>
      <c r="CA20" s="1"/>
      <c r="CB20" s="1"/>
      <c r="CC20" s="1"/>
      <c r="CD20" s="1"/>
      <c r="CE20" s="1"/>
      <c r="CF20" s="1"/>
      <c r="CG20" s="1"/>
      <c r="CH20" s="1"/>
      <c r="CI20" s="1"/>
      <c r="CJ20" s="1"/>
      <c r="CK20" s="1"/>
      <c r="CL20" s="1"/>
      <c r="CM20" s="1"/>
      <c r="CN20" s="1"/>
      <c r="CO20" s="1"/>
      <c r="CP20" s="1"/>
      <c r="CQ20" s="1"/>
      <c r="CR20" s="1"/>
      <c r="CS20" s="1"/>
      <c r="CT20" s="1"/>
    </row>
    <row r="21" spans="1:98" ht="172.5" customHeight="1" thickBot="1">
      <c r="A21" s="1"/>
      <c r="B21" s="1"/>
      <c r="C21" s="231" t="s">
        <v>170</v>
      </c>
      <c r="D21" s="231" t="s">
        <v>171</v>
      </c>
      <c r="E21" s="232" t="s">
        <v>97</v>
      </c>
      <c r="F21" s="231">
        <v>2</v>
      </c>
      <c r="G21" s="155"/>
      <c r="H21" s="131"/>
      <c r="I21" s="189">
        <v>0</v>
      </c>
      <c r="J21" s="190"/>
      <c r="K21" s="131"/>
      <c r="L21" s="189">
        <v>1</v>
      </c>
      <c r="M21" s="190"/>
      <c r="N21" s="131"/>
      <c r="O21" s="189"/>
      <c r="P21" s="191"/>
      <c r="Q21" s="133"/>
      <c r="R21" s="189"/>
      <c r="S21" s="191"/>
      <c r="T21" s="134"/>
      <c r="U21" s="189">
        <v>1</v>
      </c>
      <c r="V21" s="141" t="s">
        <v>291</v>
      </c>
      <c r="W21" s="208">
        <v>45058</v>
      </c>
      <c r="X21" s="197">
        <v>0</v>
      </c>
      <c r="Y21" s="354" t="s">
        <v>410</v>
      </c>
      <c r="Z21" s="355">
        <v>45184</v>
      </c>
      <c r="AA21" s="356">
        <v>0</v>
      </c>
      <c r="AB21" s="32" t="s">
        <v>410</v>
      </c>
      <c r="AC21" s="384">
        <v>45646</v>
      </c>
      <c r="AD21" s="199">
        <v>0</v>
      </c>
      <c r="AE21" s="198">
        <f t="shared" si="0"/>
        <v>0</v>
      </c>
      <c r="AF21" s="37">
        <f t="shared" si="1"/>
        <v>0</v>
      </c>
      <c r="AG21" s="32"/>
      <c r="AH21" s="27"/>
      <c r="AI21" s="33"/>
      <c r="AJ21" s="32"/>
      <c r="AK21" s="27"/>
      <c r="AL21" s="33"/>
      <c r="AM21" s="32"/>
      <c r="AN21" s="27"/>
      <c r="AO21" s="33"/>
      <c r="AP21" s="37"/>
      <c r="AQ21" s="37"/>
      <c r="AR21" s="32"/>
      <c r="AS21" s="27"/>
      <c r="AT21" s="33"/>
      <c r="AU21" s="32"/>
      <c r="AV21" s="27"/>
      <c r="AW21" s="33"/>
      <c r="AX21" s="32"/>
      <c r="AY21" s="27"/>
      <c r="AZ21" s="33"/>
      <c r="BA21" s="37"/>
      <c r="BB21" s="37"/>
      <c r="BC21" s="32"/>
      <c r="BD21" s="27"/>
      <c r="BE21" s="33"/>
      <c r="BF21" s="32"/>
      <c r="BG21" s="27"/>
      <c r="BH21" s="33"/>
      <c r="BI21" s="32"/>
      <c r="BJ21" s="27"/>
      <c r="BK21" s="33"/>
      <c r="BL21" s="37"/>
      <c r="BM21" s="37"/>
      <c r="BN21" s="32"/>
      <c r="BO21" s="27"/>
      <c r="BP21" s="33"/>
      <c r="BQ21" s="32"/>
      <c r="BR21" s="27"/>
      <c r="BS21" s="33"/>
      <c r="BT21" s="32"/>
      <c r="BU21" s="27"/>
      <c r="BV21" s="33"/>
      <c r="BW21" s="37"/>
      <c r="BX21" s="112"/>
      <c r="BY21" s="388">
        <f t="shared" si="2"/>
        <v>0</v>
      </c>
      <c r="BZ21" s="389">
        <f t="shared" si="3"/>
        <v>0</v>
      </c>
      <c r="CA21" s="1"/>
      <c r="CB21" s="1"/>
      <c r="CC21" s="1"/>
      <c r="CD21" s="1"/>
      <c r="CE21" s="1"/>
      <c r="CF21" s="1"/>
      <c r="CG21" s="1"/>
      <c r="CH21" s="1"/>
      <c r="CI21" s="1"/>
      <c r="CJ21" s="1"/>
      <c r="CK21" s="1"/>
      <c r="CL21" s="1"/>
      <c r="CM21" s="1"/>
      <c r="CN21" s="1"/>
      <c r="CO21" s="1"/>
      <c r="CP21" s="1"/>
      <c r="CQ21" s="1"/>
      <c r="CR21" s="1"/>
      <c r="CS21" s="1"/>
      <c r="CT21" s="1"/>
    </row>
    <row r="22" spans="1:98" ht="63.75" customHeight="1" thickBot="1">
      <c r="A22" s="1"/>
      <c r="B22" s="1"/>
      <c r="C22" s="651"/>
      <c r="D22" s="652"/>
      <c r="E22" s="652"/>
      <c r="F22" s="652"/>
      <c r="G22" s="652"/>
      <c r="H22" s="652"/>
      <c r="I22" s="652"/>
      <c r="J22" s="652"/>
      <c r="K22" s="652"/>
      <c r="L22" s="652"/>
      <c r="M22" s="652"/>
      <c r="N22" s="652"/>
      <c r="O22" s="652"/>
      <c r="P22" s="652"/>
      <c r="Q22" s="652"/>
      <c r="R22" s="652"/>
      <c r="S22" s="652"/>
      <c r="T22" s="652"/>
      <c r="U22" s="653"/>
      <c r="V22" s="654" t="s">
        <v>41</v>
      </c>
      <c r="W22" s="655"/>
      <c r="X22" s="655"/>
      <c r="Y22" s="655"/>
      <c r="Z22" s="655"/>
      <c r="AA22" s="655"/>
      <c r="AB22" s="655"/>
      <c r="AC22" s="655"/>
      <c r="AD22" s="655"/>
      <c r="AE22" s="655"/>
      <c r="AF22" s="656"/>
      <c r="AG22" s="654" t="s">
        <v>43</v>
      </c>
      <c r="AH22" s="655"/>
      <c r="AI22" s="655"/>
      <c r="AJ22" s="655"/>
      <c r="AK22" s="655"/>
      <c r="AL22" s="655"/>
      <c r="AM22" s="655"/>
      <c r="AN22" s="655"/>
      <c r="AO22" s="655"/>
      <c r="AP22" s="655"/>
      <c r="AQ22" s="656"/>
      <c r="AR22" s="654" t="s">
        <v>45</v>
      </c>
      <c r="AS22" s="655"/>
      <c r="AT22" s="655"/>
      <c r="AU22" s="655"/>
      <c r="AV22" s="655"/>
      <c r="AW22" s="655"/>
      <c r="AX22" s="655"/>
      <c r="AY22" s="655"/>
      <c r="AZ22" s="655"/>
      <c r="BA22" s="655"/>
      <c r="BB22" s="656"/>
      <c r="BC22" s="654" t="s">
        <v>47</v>
      </c>
      <c r="BD22" s="655"/>
      <c r="BE22" s="655"/>
      <c r="BF22" s="655"/>
      <c r="BG22" s="655"/>
      <c r="BH22" s="655"/>
      <c r="BI22" s="655"/>
      <c r="BJ22" s="655"/>
      <c r="BK22" s="655"/>
      <c r="BL22" s="655"/>
      <c r="BM22" s="656"/>
      <c r="BN22" s="654" t="s">
        <v>41</v>
      </c>
      <c r="BO22" s="655"/>
      <c r="BP22" s="655"/>
      <c r="BQ22" s="655"/>
      <c r="BR22" s="655"/>
      <c r="BS22" s="655"/>
      <c r="BT22" s="655"/>
      <c r="BU22" s="655"/>
      <c r="BV22" s="655"/>
      <c r="BW22" s="655"/>
      <c r="BX22" s="655"/>
      <c r="BY22" s="76" t="s">
        <v>52</v>
      </c>
      <c r="BZ22" s="348">
        <f>(BZ18+BZ19+BZ20+BZ21)/4</f>
        <v>0.18581642857142858</v>
      </c>
      <c r="CA22" s="1"/>
      <c r="CB22" s="1"/>
      <c r="CC22" s="1"/>
      <c r="CD22" s="1"/>
      <c r="CE22" s="1"/>
      <c r="CF22" s="1"/>
      <c r="CG22" s="1"/>
      <c r="CH22" s="1"/>
      <c r="CI22" s="1"/>
      <c r="CJ22" s="1"/>
      <c r="CK22" s="1"/>
      <c r="CL22" s="1"/>
      <c r="CM22" s="1"/>
      <c r="CN22" s="1"/>
      <c r="CO22" s="1"/>
      <c r="CP22" s="1"/>
      <c r="CQ22" s="1"/>
      <c r="CR22" s="1"/>
      <c r="CS22" s="1"/>
      <c r="CT22" s="1"/>
    </row>
    <row r="23" spans="1:98" ht="51.75" customHeight="1">
      <c r="A23" s="1"/>
      <c r="B23" s="1"/>
      <c r="C23" s="636" t="s">
        <v>11</v>
      </c>
      <c r="D23" s="637"/>
      <c r="E23" s="637"/>
      <c r="F23" s="637"/>
      <c r="G23" s="637"/>
      <c r="H23" s="637"/>
      <c r="I23" s="637"/>
      <c r="J23" s="637"/>
      <c r="K23" s="637"/>
      <c r="L23" s="637"/>
      <c r="M23" s="637"/>
      <c r="N23" s="637"/>
      <c r="O23" s="637"/>
      <c r="P23" s="637"/>
      <c r="Q23" s="637"/>
      <c r="R23" s="637"/>
      <c r="S23" s="637"/>
      <c r="T23" s="1"/>
      <c r="U23" s="1"/>
      <c r="V23" s="638" t="s">
        <v>29</v>
      </c>
      <c r="W23" s="639"/>
      <c r="X23" s="640"/>
      <c r="Y23" s="641" t="s">
        <v>34</v>
      </c>
      <c r="Z23" s="639"/>
      <c r="AA23" s="640"/>
      <c r="AB23" s="641" t="s">
        <v>82</v>
      </c>
      <c r="AC23" s="639"/>
      <c r="AD23" s="642"/>
      <c r="AE23" s="643" t="s">
        <v>38</v>
      </c>
      <c r="AF23" s="645" t="s">
        <v>39</v>
      </c>
      <c r="AG23" s="681" t="s">
        <v>29</v>
      </c>
      <c r="AH23" s="682"/>
      <c r="AI23" s="683"/>
      <c r="AJ23" s="684" t="s">
        <v>34</v>
      </c>
      <c r="AK23" s="682"/>
      <c r="AL23" s="683"/>
      <c r="AM23" s="684" t="s">
        <v>34</v>
      </c>
      <c r="AN23" s="682"/>
      <c r="AO23" s="683"/>
      <c r="AP23" s="662" t="s">
        <v>38</v>
      </c>
      <c r="AQ23" s="676" t="s">
        <v>39</v>
      </c>
      <c r="AR23" s="633" t="s">
        <v>29</v>
      </c>
      <c r="AS23" s="634"/>
      <c r="AT23" s="635"/>
      <c r="AU23" s="633" t="s">
        <v>34</v>
      </c>
      <c r="AV23" s="634"/>
      <c r="AW23" s="635"/>
      <c r="AX23" s="633" t="s">
        <v>34</v>
      </c>
      <c r="AY23" s="634"/>
      <c r="AZ23" s="635"/>
      <c r="BA23" s="662" t="s">
        <v>38</v>
      </c>
      <c r="BB23" s="676" t="s">
        <v>39</v>
      </c>
      <c r="BC23" s="673" t="s">
        <v>29</v>
      </c>
      <c r="BD23" s="674"/>
      <c r="BE23" s="675"/>
      <c r="BF23" s="673" t="s">
        <v>34</v>
      </c>
      <c r="BG23" s="674"/>
      <c r="BH23" s="675"/>
      <c r="BI23" s="673" t="s">
        <v>34</v>
      </c>
      <c r="BJ23" s="674"/>
      <c r="BK23" s="675"/>
      <c r="BL23" s="662" t="s">
        <v>38</v>
      </c>
      <c r="BM23" s="676" t="s">
        <v>39</v>
      </c>
      <c r="BN23" s="678" t="s">
        <v>29</v>
      </c>
      <c r="BO23" s="679"/>
      <c r="BP23" s="680"/>
      <c r="BQ23" s="678" t="s">
        <v>34</v>
      </c>
      <c r="BR23" s="679"/>
      <c r="BS23" s="680"/>
      <c r="BT23" s="678" t="s">
        <v>34</v>
      </c>
      <c r="BU23" s="679"/>
      <c r="BV23" s="680"/>
      <c r="BW23" s="662" t="s">
        <v>38</v>
      </c>
      <c r="BX23" s="664" t="s">
        <v>39</v>
      </c>
      <c r="BY23" s="666" t="s">
        <v>50</v>
      </c>
      <c r="BZ23" s="666"/>
      <c r="CA23" s="1"/>
      <c r="CB23" s="1"/>
      <c r="CC23" s="1"/>
      <c r="CD23" s="1"/>
      <c r="CE23" s="1"/>
      <c r="CF23" s="1"/>
      <c r="CG23" s="1"/>
      <c r="CH23" s="1"/>
      <c r="CI23" s="1"/>
      <c r="CJ23" s="1"/>
      <c r="CK23" s="1"/>
      <c r="CL23" s="1"/>
      <c r="CM23" s="1"/>
      <c r="CN23" s="1"/>
      <c r="CO23" s="1"/>
      <c r="CP23" s="1"/>
      <c r="CQ23" s="1"/>
      <c r="CR23" s="1"/>
      <c r="CS23" s="1"/>
      <c r="CT23" s="1"/>
    </row>
    <row r="24" spans="1:98" ht="57" customHeight="1">
      <c r="A24" s="1"/>
      <c r="B24" s="1"/>
      <c r="C24" s="667" t="s">
        <v>91</v>
      </c>
      <c r="D24" s="668"/>
      <c r="E24" s="668"/>
      <c r="F24" s="668"/>
      <c r="G24" s="669"/>
      <c r="H24" s="667" t="s">
        <v>64</v>
      </c>
      <c r="I24" s="668"/>
      <c r="J24" s="668"/>
      <c r="K24" s="668"/>
      <c r="L24" s="668"/>
      <c r="M24" s="668"/>
      <c r="N24" s="668"/>
      <c r="O24" s="668"/>
      <c r="P24" s="668"/>
      <c r="Q24" s="668"/>
      <c r="R24" s="668"/>
      <c r="S24" s="669"/>
      <c r="T24" s="1"/>
      <c r="U24" s="1"/>
      <c r="V24" s="67" t="s">
        <v>35</v>
      </c>
      <c r="W24" s="26" t="s">
        <v>78</v>
      </c>
      <c r="X24" s="31" t="s">
        <v>76</v>
      </c>
      <c r="Y24" s="30" t="s">
        <v>36</v>
      </c>
      <c r="Z24" s="26" t="s">
        <v>79</v>
      </c>
      <c r="AA24" s="31" t="s">
        <v>77</v>
      </c>
      <c r="AB24" s="30" t="s">
        <v>37</v>
      </c>
      <c r="AC24" s="26" t="s">
        <v>80</v>
      </c>
      <c r="AD24" s="68" t="s">
        <v>81</v>
      </c>
      <c r="AE24" s="644"/>
      <c r="AF24" s="646"/>
      <c r="AG24" s="126" t="s">
        <v>35</v>
      </c>
      <c r="AH24" s="124" t="s">
        <v>78</v>
      </c>
      <c r="AI24" s="125" t="s">
        <v>76</v>
      </c>
      <c r="AJ24" s="123" t="s">
        <v>36</v>
      </c>
      <c r="AK24" s="124" t="s">
        <v>79</v>
      </c>
      <c r="AL24" s="125" t="s">
        <v>77</v>
      </c>
      <c r="AM24" s="123" t="s">
        <v>37</v>
      </c>
      <c r="AN24" s="124" t="s">
        <v>80</v>
      </c>
      <c r="AO24" s="125" t="s">
        <v>81</v>
      </c>
      <c r="AP24" s="663"/>
      <c r="AQ24" s="677"/>
      <c r="AR24" s="46" t="s">
        <v>35</v>
      </c>
      <c r="AS24" s="47" t="s">
        <v>78</v>
      </c>
      <c r="AT24" s="48" t="s">
        <v>76</v>
      </c>
      <c r="AU24" s="46" t="s">
        <v>36</v>
      </c>
      <c r="AV24" s="47" t="s">
        <v>79</v>
      </c>
      <c r="AW24" s="48" t="s">
        <v>77</v>
      </c>
      <c r="AX24" s="46" t="s">
        <v>37</v>
      </c>
      <c r="AY24" s="47" t="s">
        <v>80</v>
      </c>
      <c r="AZ24" s="48" t="s">
        <v>81</v>
      </c>
      <c r="BA24" s="663"/>
      <c r="BB24" s="677"/>
      <c r="BC24" s="49" t="s">
        <v>35</v>
      </c>
      <c r="BD24" s="50" t="s">
        <v>78</v>
      </c>
      <c r="BE24" s="51" t="s">
        <v>76</v>
      </c>
      <c r="BF24" s="49" t="s">
        <v>36</v>
      </c>
      <c r="BG24" s="50" t="s">
        <v>79</v>
      </c>
      <c r="BH24" s="51" t="s">
        <v>77</v>
      </c>
      <c r="BI24" s="49" t="s">
        <v>37</v>
      </c>
      <c r="BJ24" s="50" t="s">
        <v>80</v>
      </c>
      <c r="BK24" s="51" t="s">
        <v>81</v>
      </c>
      <c r="BL24" s="663"/>
      <c r="BM24" s="677"/>
      <c r="BN24" s="52" t="s">
        <v>35</v>
      </c>
      <c r="BO24" s="53" t="s">
        <v>78</v>
      </c>
      <c r="BP24" s="54" t="s">
        <v>76</v>
      </c>
      <c r="BQ24" s="52" t="s">
        <v>36</v>
      </c>
      <c r="BR24" s="53" t="s">
        <v>79</v>
      </c>
      <c r="BS24" s="54" t="s">
        <v>77</v>
      </c>
      <c r="BT24" s="52" t="s">
        <v>37</v>
      </c>
      <c r="BU24" s="53" t="s">
        <v>80</v>
      </c>
      <c r="BV24" s="54" t="s">
        <v>81</v>
      </c>
      <c r="BW24" s="663"/>
      <c r="BX24" s="665"/>
      <c r="BY24" s="22" t="s">
        <v>54</v>
      </c>
      <c r="BZ24" s="56" t="s">
        <v>50</v>
      </c>
      <c r="CA24" s="1"/>
      <c r="CB24" s="1"/>
      <c r="CC24" s="1"/>
      <c r="CD24" s="1"/>
      <c r="CE24" s="1"/>
      <c r="CF24" s="1"/>
      <c r="CG24" s="1"/>
      <c r="CH24" s="1"/>
      <c r="CI24" s="1"/>
      <c r="CJ24" s="1"/>
      <c r="CK24" s="1"/>
      <c r="CL24" s="1"/>
      <c r="CM24" s="1"/>
      <c r="CN24" s="1"/>
      <c r="CO24" s="1"/>
      <c r="CP24" s="1"/>
      <c r="CQ24" s="1"/>
      <c r="CR24" s="1"/>
      <c r="CS24" s="1"/>
      <c r="CT24" s="1"/>
    </row>
    <row r="25" spans="1:98" ht="59.25" customHeight="1" thickBot="1">
      <c r="A25" s="1"/>
      <c r="B25" s="1"/>
      <c r="C25" s="667" t="s">
        <v>57</v>
      </c>
      <c r="D25" s="668"/>
      <c r="E25" s="668"/>
      <c r="F25" s="668"/>
      <c r="G25" s="669"/>
      <c r="H25" s="670" t="s">
        <v>65</v>
      </c>
      <c r="I25" s="671"/>
      <c r="J25" s="671"/>
      <c r="K25" s="671"/>
      <c r="L25" s="671"/>
      <c r="M25" s="671"/>
      <c r="N25" s="671"/>
      <c r="O25" s="671"/>
      <c r="P25" s="671"/>
      <c r="Q25" s="671"/>
      <c r="R25" s="671"/>
      <c r="S25" s="672"/>
      <c r="T25" s="1"/>
      <c r="U25" s="1"/>
      <c r="V25" s="186">
        <v>230000000</v>
      </c>
      <c r="W25" s="178">
        <v>50928900</v>
      </c>
      <c r="X25" s="207"/>
      <c r="Y25" s="211"/>
      <c r="Z25" s="178">
        <v>94925614.280000001</v>
      </c>
      <c r="AA25" s="207"/>
      <c r="AB25" s="214">
        <f>V25</f>
        <v>230000000</v>
      </c>
      <c r="AC25" s="178">
        <f>226253797-W25-Z25</f>
        <v>80399282.719999999</v>
      </c>
      <c r="AD25" s="213"/>
      <c r="AE25" s="218">
        <f>W25+Z25+AC25</f>
        <v>226253797</v>
      </c>
      <c r="AF25" s="216">
        <f>AE25/AB25</f>
        <v>0.98371216086956526</v>
      </c>
      <c r="AG25" s="39"/>
      <c r="AH25" s="28"/>
      <c r="AI25" s="41"/>
      <c r="AJ25" s="40"/>
      <c r="AK25" s="28"/>
      <c r="AL25" s="41"/>
      <c r="AM25" s="43"/>
      <c r="AN25" s="44"/>
      <c r="AO25" s="45"/>
      <c r="AP25" s="42"/>
      <c r="AQ25" s="29"/>
      <c r="AR25" s="40"/>
      <c r="AS25" s="28"/>
      <c r="AT25" s="41"/>
      <c r="AU25" s="40"/>
      <c r="AV25" s="28"/>
      <c r="AW25" s="41"/>
      <c r="AX25" s="43"/>
      <c r="AY25" s="44"/>
      <c r="AZ25" s="45"/>
      <c r="BA25" s="42"/>
      <c r="BB25" s="29"/>
      <c r="BC25" s="40"/>
      <c r="BD25" s="28"/>
      <c r="BE25" s="41"/>
      <c r="BF25" s="40"/>
      <c r="BG25" s="28"/>
      <c r="BH25" s="41"/>
      <c r="BI25" s="43"/>
      <c r="BJ25" s="44"/>
      <c r="BK25" s="45"/>
      <c r="BL25" s="42"/>
      <c r="BM25" s="29"/>
      <c r="BN25" s="40"/>
      <c r="BO25" s="28"/>
      <c r="BP25" s="41"/>
      <c r="BQ25" s="40"/>
      <c r="BR25" s="28"/>
      <c r="BS25" s="41"/>
      <c r="BT25" s="43"/>
      <c r="BU25" s="44"/>
      <c r="BV25" s="45"/>
      <c r="BW25" s="42"/>
      <c r="BX25" s="55"/>
      <c r="BY25" s="372">
        <f>AB25+AM25+AX25+BI25+BT25</f>
        <v>230000000</v>
      </c>
      <c r="BZ25" s="372">
        <f>AE25+AP25+BA25+BL25+BW25</f>
        <v>226253797</v>
      </c>
      <c r="CA25" s="1"/>
      <c r="CB25" s="1"/>
      <c r="CC25" s="1"/>
      <c r="CD25" s="1"/>
      <c r="CE25" s="1"/>
      <c r="CF25" s="1"/>
      <c r="CG25" s="1"/>
      <c r="CH25" s="1"/>
      <c r="CI25" s="1"/>
      <c r="CJ25" s="1"/>
      <c r="CK25" s="1"/>
      <c r="CL25" s="1"/>
      <c r="CM25" s="1"/>
      <c r="CN25" s="1"/>
      <c r="CO25" s="1"/>
      <c r="CP25" s="1"/>
      <c r="CQ25" s="1"/>
      <c r="CR25" s="1"/>
      <c r="CS25" s="1"/>
      <c r="CT25" s="1"/>
    </row>
    <row r="26" spans="1:98" ht="69.75" customHeight="1" thickBot="1">
      <c r="A26" s="1"/>
      <c r="B26" s="1"/>
      <c r="C26" s="667" t="s">
        <v>58</v>
      </c>
      <c r="D26" s="668"/>
      <c r="E26" s="668"/>
      <c r="F26" s="668"/>
      <c r="G26" s="669"/>
      <c r="H26" s="670" t="s">
        <v>66</v>
      </c>
      <c r="I26" s="671"/>
      <c r="J26" s="671"/>
      <c r="K26" s="671"/>
      <c r="L26" s="671"/>
      <c r="M26" s="671"/>
      <c r="N26" s="671"/>
      <c r="O26" s="671"/>
      <c r="P26" s="671"/>
      <c r="Q26" s="671"/>
      <c r="R26" s="671"/>
      <c r="S26" s="672"/>
      <c r="T26" s="1"/>
      <c r="U26" s="1"/>
      <c r="V26" s="726" t="s">
        <v>83</v>
      </c>
      <c r="W26" s="727"/>
      <c r="X26" s="728"/>
      <c r="Y26" s="729" t="s">
        <v>84</v>
      </c>
      <c r="Z26" s="727"/>
      <c r="AA26" s="728"/>
      <c r="AB26" s="730" t="s">
        <v>85</v>
      </c>
      <c r="AC26" s="731"/>
      <c r="AD26" s="732"/>
      <c r="AE26" s="1"/>
      <c r="AF26" s="1"/>
      <c r="AG26" s="714" t="s">
        <v>83</v>
      </c>
      <c r="AH26" s="715"/>
      <c r="AI26" s="716"/>
      <c r="AJ26" s="714" t="s">
        <v>84</v>
      </c>
      <c r="AK26" s="715"/>
      <c r="AL26" s="716"/>
      <c r="AM26" s="717" t="s">
        <v>85</v>
      </c>
      <c r="AN26" s="718"/>
      <c r="AO26" s="719"/>
      <c r="AP26" s="1"/>
      <c r="AQ26" s="1"/>
      <c r="AR26" s="720" t="s">
        <v>28</v>
      </c>
      <c r="AS26" s="721"/>
      <c r="AT26" s="722"/>
      <c r="AU26" s="720" t="s">
        <v>89</v>
      </c>
      <c r="AV26" s="721"/>
      <c r="AW26" s="722"/>
      <c r="AX26" s="723" t="s">
        <v>90</v>
      </c>
      <c r="AY26" s="724"/>
      <c r="AZ26" s="725"/>
      <c r="BA26" s="1"/>
      <c r="BB26" s="1"/>
      <c r="BC26" s="685" t="s">
        <v>83</v>
      </c>
      <c r="BD26" s="686"/>
      <c r="BE26" s="687"/>
      <c r="BF26" s="685" t="s">
        <v>84</v>
      </c>
      <c r="BG26" s="686"/>
      <c r="BH26" s="687"/>
      <c r="BI26" s="688" t="s">
        <v>85</v>
      </c>
      <c r="BJ26" s="689"/>
      <c r="BK26" s="690"/>
      <c r="BL26" s="1"/>
      <c r="BM26" s="1"/>
      <c r="BN26" s="691" t="s">
        <v>83</v>
      </c>
      <c r="BO26" s="692"/>
      <c r="BP26" s="693"/>
      <c r="BQ26" s="691" t="s">
        <v>84</v>
      </c>
      <c r="BR26" s="692"/>
      <c r="BS26" s="693"/>
      <c r="BT26" s="694" t="s">
        <v>85</v>
      </c>
      <c r="BU26" s="695"/>
      <c r="BV26" s="696"/>
      <c r="BW26" s="1"/>
      <c r="BX26" s="1"/>
      <c r="BY26" s="76" t="s">
        <v>53</v>
      </c>
      <c r="BZ26" s="374">
        <f>BZ25/BY25</f>
        <v>0.98371216086956526</v>
      </c>
      <c r="CA26" s="1"/>
      <c r="CB26" s="1"/>
      <c r="CC26" s="1"/>
      <c r="CD26" s="1"/>
      <c r="CE26" s="1"/>
      <c r="CF26" s="1"/>
      <c r="CG26" s="1"/>
      <c r="CH26" s="1"/>
      <c r="CI26" s="1"/>
      <c r="CJ26" s="1"/>
      <c r="CK26" s="1"/>
      <c r="CL26" s="1"/>
      <c r="CM26" s="1"/>
      <c r="CN26" s="1"/>
      <c r="CO26" s="1"/>
      <c r="CP26" s="1"/>
      <c r="CQ26" s="1"/>
      <c r="CR26" s="1"/>
      <c r="CS26" s="1"/>
      <c r="CT26" s="1"/>
    </row>
    <row r="27" spans="1:98" ht="31.5" customHeight="1">
      <c r="A27" s="1"/>
      <c r="B27" s="1"/>
      <c r="C27" s="667" t="s">
        <v>59</v>
      </c>
      <c r="D27" s="668"/>
      <c r="E27" s="668"/>
      <c r="F27" s="668"/>
      <c r="G27" s="669"/>
      <c r="H27" s="670" t="s">
        <v>67</v>
      </c>
      <c r="I27" s="671"/>
      <c r="J27" s="671"/>
      <c r="K27" s="671"/>
      <c r="L27" s="671"/>
      <c r="M27" s="671"/>
      <c r="N27" s="671"/>
      <c r="O27" s="671"/>
      <c r="P27" s="671"/>
      <c r="Q27" s="671"/>
      <c r="R27" s="671"/>
      <c r="S27" s="672"/>
      <c r="T27" s="1"/>
      <c r="U27" s="1"/>
      <c r="V27" s="740"/>
      <c r="W27" s="741"/>
      <c r="X27" s="742"/>
      <c r="Y27" s="746" t="s">
        <v>437</v>
      </c>
      <c r="Z27" s="795"/>
      <c r="AA27" s="796"/>
      <c r="AB27" s="709"/>
      <c r="AC27" s="710"/>
      <c r="AD27" s="711"/>
      <c r="AE27" s="377"/>
      <c r="AF27" s="1"/>
      <c r="AG27" s="703"/>
      <c r="AH27" s="704"/>
      <c r="AI27" s="705"/>
      <c r="AJ27" s="703"/>
      <c r="AK27" s="704"/>
      <c r="AL27" s="705"/>
      <c r="AM27" s="709"/>
      <c r="AN27" s="710"/>
      <c r="AO27" s="736"/>
      <c r="AP27" s="1"/>
      <c r="AQ27" s="1"/>
      <c r="AR27" s="703"/>
      <c r="AS27" s="704"/>
      <c r="AT27" s="705"/>
      <c r="AU27" s="703"/>
      <c r="AV27" s="704"/>
      <c r="AW27" s="705"/>
      <c r="AX27" s="709"/>
      <c r="AY27" s="710"/>
      <c r="AZ27" s="736"/>
      <c r="BA27" s="1"/>
      <c r="BB27" s="1"/>
      <c r="BC27" s="703"/>
      <c r="BD27" s="704"/>
      <c r="BE27" s="705"/>
      <c r="BF27" s="703"/>
      <c r="BG27" s="704"/>
      <c r="BH27" s="705"/>
      <c r="BI27" s="709"/>
      <c r="BJ27" s="710"/>
      <c r="BK27" s="736"/>
      <c r="BL27" s="1"/>
      <c r="BM27" s="1"/>
      <c r="BN27" s="703"/>
      <c r="BO27" s="704"/>
      <c r="BP27" s="705"/>
      <c r="BQ27" s="703"/>
      <c r="BR27" s="704"/>
      <c r="BS27" s="705"/>
      <c r="BT27" s="709"/>
      <c r="BU27" s="710"/>
      <c r="BV27" s="736"/>
      <c r="BW27" s="1"/>
      <c r="BX27" s="1"/>
      <c r="BY27" s="1"/>
      <c r="BZ27" s="1"/>
      <c r="CA27" s="1"/>
      <c r="CB27" s="1"/>
      <c r="CC27" s="1"/>
      <c r="CD27" s="1"/>
      <c r="CE27" s="1"/>
      <c r="CF27" s="1"/>
      <c r="CG27" s="1"/>
      <c r="CH27" s="1"/>
      <c r="CI27" s="1"/>
      <c r="CJ27" s="1"/>
      <c r="CK27" s="1"/>
      <c r="CL27" s="1"/>
      <c r="CM27" s="1"/>
      <c r="CN27" s="1"/>
      <c r="CO27" s="1"/>
      <c r="CP27" s="1"/>
      <c r="CQ27" s="1"/>
      <c r="CR27" s="1"/>
    </row>
    <row r="28" spans="1:98" ht="30.75" customHeight="1">
      <c r="A28" s="1"/>
      <c r="B28" s="1"/>
      <c r="C28" s="667" t="s">
        <v>60</v>
      </c>
      <c r="D28" s="668"/>
      <c r="E28" s="668"/>
      <c r="F28" s="668"/>
      <c r="G28" s="669"/>
      <c r="H28" s="670" t="s">
        <v>68</v>
      </c>
      <c r="I28" s="671"/>
      <c r="J28" s="671"/>
      <c r="K28" s="671"/>
      <c r="L28" s="671"/>
      <c r="M28" s="671"/>
      <c r="N28" s="671"/>
      <c r="O28" s="671"/>
      <c r="P28" s="671"/>
      <c r="Q28" s="671"/>
      <c r="R28" s="671"/>
      <c r="S28" s="672"/>
      <c r="T28" s="1"/>
      <c r="U28" s="1"/>
      <c r="V28" s="740"/>
      <c r="W28" s="741"/>
      <c r="X28" s="742"/>
      <c r="Y28" s="797"/>
      <c r="Z28" s="795"/>
      <c r="AA28" s="796"/>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40.5" customHeight="1">
      <c r="A29" s="1"/>
      <c r="B29" s="1"/>
      <c r="C29" s="737" t="s">
        <v>61</v>
      </c>
      <c r="D29" s="738"/>
      <c r="E29" s="738"/>
      <c r="F29" s="738"/>
      <c r="G29" s="739"/>
      <c r="H29" s="670" t="s">
        <v>69</v>
      </c>
      <c r="I29" s="671"/>
      <c r="J29" s="671"/>
      <c r="K29" s="671"/>
      <c r="L29" s="671"/>
      <c r="M29" s="671"/>
      <c r="N29" s="671"/>
      <c r="O29" s="671"/>
      <c r="P29" s="671"/>
      <c r="Q29" s="671"/>
      <c r="R29" s="671"/>
      <c r="S29" s="672"/>
      <c r="T29" s="1"/>
      <c r="U29" s="1"/>
      <c r="V29" s="740"/>
      <c r="W29" s="741"/>
      <c r="X29" s="742"/>
      <c r="Y29" s="797"/>
      <c r="Z29" s="795"/>
      <c r="AA29" s="796"/>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c r="CP29" s="1"/>
      <c r="CQ29" s="1"/>
      <c r="CR29" s="1"/>
    </row>
    <row r="30" spans="1:98" ht="32.25" customHeight="1">
      <c r="A30" s="1"/>
      <c r="B30" s="1"/>
      <c r="C30" s="667" t="s">
        <v>62</v>
      </c>
      <c r="D30" s="668"/>
      <c r="E30" s="668"/>
      <c r="F30" s="668"/>
      <c r="G30" s="669"/>
      <c r="H30" s="670" t="s">
        <v>70</v>
      </c>
      <c r="I30" s="671"/>
      <c r="J30" s="671"/>
      <c r="K30" s="671"/>
      <c r="L30" s="671"/>
      <c r="M30" s="671"/>
      <c r="N30" s="671"/>
      <c r="O30" s="671"/>
      <c r="P30" s="671"/>
      <c r="Q30" s="671"/>
      <c r="R30" s="671"/>
      <c r="S30" s="672"/>
      <c r="T30" s="1"/>
      <c r="U30" s="1"/>
      <c r="V30" s="740"/>
      <c r="W30" s="741"/>
      <c r="X30" s="742"/>
      <c r="Y30" s="797"/>
      <c r="Z30" s="795"/>
      <c r="AA30" s="796"/>
      <c r="AB30" s="703"/>
      <c r="AC30" s="704"/>
      <c r="AD30" s="712"/>
      <c r="AE30" s="1"/>
      <c r="AF30" s="1"/>
      <c r="AG30" s="703"/>
      <c r="AH30" s="704"/>
      <c r="AI30" s="705"/>
      <c r="AJ30" s="703"/>
      <c r="AK30" s="704"/>
      <c r="AL30" s="705"/>
      <c r="AM30" s="703"/>
      <c r="AN30" s="704"/>
      <c r="AO30" s="705"/>
      <c r="AP30" s="1"/>
      <c r="AQ30" s="1"/>
      <c r="AR30" s="703"/>
      <c r="AS30" s="704"/>
      <c r="AT30" s="705"/>
      <c r="AU30" s="703"/>
      <c r="AV30" s="704"/>
      <c r="AW30" s="705"/>
      <c r="AX30" s="703"/>
      <c r="AY30" s="704"/>
      <c r="AZ30" s="705"/>
      <c r="BA30" s="1"/>
      <c r="BB30" s="1"/>
      <c r="BC30" s="703"/>
      <c r="BD30" s="704"/>
      <c r="BE30" s="705"/>
      <c r="BF30" s="703"/>
      <c r="BG30" s="704"/>
      <c r="BH30" s="705"/>
      <c r="BI30" s="703"/>
      <c r="BJ30" s="704"/>
      <c r="BK30" s="705"/>
      <c r="BL30" s="1"/>
      <c r="BM30" s="1"/>
      <c r="BN30" s="703"/>
      <c r="BO30" s="704"/>
      <c r="BP30" s="705"/>
      <c r="BQ30" s="703"/>
      <c r="BR30" s="704"/>
      <c r="BS30" s="705"/>
      <c r="BT30" s="703"/>
      <c r="BU30" s="704"/>
      <c r="BV30" s="705"/>
      <c r="BW30" s="1"/>
      <c r="BX30" s="1"/>
      <c r="BY30" s="1"/>
      <c r="BZ30" s="1"/>
      <c r="CA30" s="1"/>
      <c r="CB30" s="1"/>
      <c r="CC30" s="1"/>
      <c r="CD30" s="1"/>
      <c r="CE30" s="1"/>
      <c r="CF30" s="1"/>
      <c r="CG30" s="1"/>
      <c r="CH30" s="1"/>
      <c r="CI30" s="1"/>
      <c r="CJ30" s="1"/>
      <c r="CK30" s="1"/>
      <c r="CL30" s="1"/>
      <c r="CM30" s="1"/>
      <c r="CN30" s="1"/>
      <c r="CO30" s="1"/>
    </row>
    <row r="31" spans="1:98" ht="42" customHeight="1" thickBot="1">
      <c r="A31" s="1"/>
      <c r="B31" s="1"/>
      <c r="C31" s="667" t="s">
        <v>63</v>
      </c>
      <c r="D31" s="668"/>
      <c r="E31" s="668"/>
      <c r="F31" s="668"/>
      <c r="G31" s="669"/>
      <c r="H31" s="667"/>
      <c r="I31" s="668"/>
      <c r="J31" s="668"/>
      <c r="K31" s="668"/>
      <c r="L31" s="668"/>
      <c r="M31" s="668"/>
      <c r="N31" s="668"/>
      <c r="O31" s="668"/>
      <c r="P31" s="668"/>
      <c r="Q31" s="668"/>
      <c r="R31" s="668"/>
      <c r="S31" s="669"/>
      <c r="T31" s="1"/>
      <c r="U31" s="1"/>
      <c r="V31" s="743"/>
      <c r="W31" s="744"/>
      <c r="X31" s="745"/>
      <c r="Y31" s="798"/>
      <c r="Z31" s="799"/>
      <c r="AA31" s="800"/>
      <c r="AB31" s="706"/>
      <c r="AC31" s="707"/>
      <c r="AD31" s="713"/>
      <c r="AE31" s="1"/>
      <c r="AF31" s="1"/>
      <c r="AG31" s="733"/>
      <c r="AH31" s="734"/>
      <c r="AI31" s="735"/>
      <c r="AJ31" s="733"/>
      <c r="AK31" s="734"/>
      <c r="AL31" s="735"/>
      <c r="AM31" s="733"/>
      <c r="AN31" s="734"/>
      <c r="AO31" s="735"/>
      <c r="AP31" s="1"/>
      <c r="AQ31" s="1"/>
      <c r="AR31" s="733"/>
      <c r="AS31" s="734"/>
      <c r="AT31" s="735"/>
      <c r="AU31" s="733"/>
      <c r="AV31" s="734"/>
      <c r="AW31" s="735"/>
      <c r="AX31" s="733"/>
      <c r="AY31" s="734"/>
      <c r="AZ31" s="735"/>
      <c r="BA31" s="1"/>
      <c r="BB31" s="1"/>
      <c r="BC31" s="733"/>
      <c r="BD31" s="734"/>
      <c r="BE31" s="735"/>
      <c r="BF31" s="733"/>
      <c r="BG31" s="734"/>
      <c r="BH31" s="735"/>
      <c r="BI31" s="733"/>
      <c r="BJ31" s="734"/>
      <c r="BK31" s="735"/>
      <c r="BL31" s="1"/>
      <c r="BM31" s="1"/>
      <c r="BN31" s="733"/>
      <c r="BO31" s="734"/>
      <c r="BP31" s="735"/>
      <c r="BQ31" s="733"/>
      <c r="BR31" s="734"/>
      <c r="BS31" s="735"/>
      <c r="BT31" s="733"/>
      <c r="BU31" s="734"/>
      <c r="BV31" s="735"/>
      <c r="BW31" s="1"/>
      <c r="BX31" s="1"/>
      <c r="BY31" s="1"/>
      <c r="BZ31" s="1"/>
      <c r="CA31" s="1"/>
      <c r="CB31" s="1"/>
      <c r="CC31" s="1"/>
      <c r="CD31" s="1"/>
      <c r="CE31" s="1"/>
      <c r="CF31" s="1"/>
      <c r="CG31" s="1"/>
      <c r="CH31" s="1"/>
      <c r="CI31" s="1"/>
      <c r="CJ31" s="1"/>
      <c r="CK31" s="1"/>
      <c r="CL31" s="1"/>
      <c r="CM31" s="1"/>
      <c r="CN31" s="1"/>
      <c r="CO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4"/>
      <c r="F35" s="1"/>
      <c r="G35" s="1"/>
      <c r="H35" s="1"/>
      <c r="I35" s="1"/>
      <c r="J35" s="1"/>
      <c r="K35" s="1"/>
      <c r="L35" s="1"/>
      <c r="M35" s="1"/>
      <c r="N35" s="1"/>
      <c r="O35" s="1"/>
      <c r="P35" s="1"/>
      <c r="Q35" s="1"/>
      <c r="R35" s="1"/>
      <c r="S35" s="1"/>
      <c r="T35" s="1"/>
      <c r="U35" s="1"/>
      <c r="V35" s="1"/>
      <c r="W35" s="1"/>
      <c r="X35" s="1"/>
      <c r="Y35" s="1"/>
      <c r="Z35" s="1"/>
      <c r="AA35" s="1"/>
      <c r="AB35" s="1"/>
      <c r="AC35" s="1"/>
      <c r="AD35" s="1"/>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20"/>
      <c r="AF36" s="20"/>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D37" s="65"/>
      <c r="F37" s="1"/>
      <c r="G37" s="1"/>
      <c r="H37" s="1"/>
      <c r="I37" s="1"/>
      <c r="J37" s="1"/>
      <c r="K37" s="1"/>
      <c r="L37" s="1"/>
      <c r="M37" s="13"/>
      <c r="N37" s="13"/>
      <c r="O37" s="13"/>
      <c r="P37" s="13"/>
      <c r="Q37" s="13"/>
      <c r="R37" s="1"/>
      <c r="S37" s="1"/>
      <c r="T37" s="1"/>
      <c r="U37" s="1"/>
      <c r="V37" s="1"/>
      <c r="W37" s="1"/>
      <c r="X37" s="1"/>
      <c r="Y37" s="1"/>
      <c r="Z37" s="13"/>
      <c r="AA37" s="13"/>
      <c r="AB37" s="13"/>
      <c r="AC37" s="13"/>
      <c r="AD37" s="13"/>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D38" s="14"/>
      <c r="F38" s="1"/>
      <c r="G38" s="1"/>
      <c r="H38" s="1"/>
      <c r="I38" s="1"/>
      <c r="J38" s="1"/>
      <c r="K38" s="1"/>
      <c r="L38" s="1"/>
      <c r="M38" s="14"/>
      <c r="N38" s="14"/>
      <c r="O38" s="14"/>
      <c r="P38" s="14"/>
      <c r="Q38" s="14"/>
      <c r="R38" s="1"/>
      <c r="S38" s="1"/>
      <c r="T38" s="1"/>
      <c r="U38" s="1"/>
      <c r="V38" s="1"/>
      <c r="W38" s="1"/>
      <c r="X38" s="1"/>
      <c r="Y38" s="1"/>
      <c r="Z38" s="14"/>
      <c r="AA38" s="14"/>
      <c r="AB38" s="14"/>
      <c r="AC38" s="14"/>
      <c r="AD38" s="14"/>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row>
    <row r="39" spans="1:98" ht="15.75">
      <c r="A39" s="1"/>
      <c r="B39" s="1"/>
      <c r="C39" s="1"/>
      <c r="G39" s="1"/>
      <c r="H39" s="1"/>
      <c r="I39" s="15"/>
      <c r="J39" s="15"/>
      <c r="K39" s="15"/>
      <c r="L39" s="15"/>
      <c r="M39" s="15"/>
      <c r="N39" s="1"/>
      <c r="O39" s="1"/>
      <c r="P39" s="1"/>
      <c r="Q39" s="1"/>
      <c r="R39" s="1"/>
      <c r="S39" s="1"/>
      <c r="T39" s="1"/>
      <c r="U39" s="1"/>
      <c r="V39" s="19"/>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ustomHeight="1">
      <c r="A40" s="1"/>
      <c r="B40" s="1"/>
      <c r="C40" s="1"/>
      <c r="G40" s="1"/>
      <c r="H40" s="1"/>
      <c r="I40" s="16"/>
      <c r="J40" s="16"/>
      <c r="K40" s="16"/>
      <c r="L40" s="16"/>
      <c r="M40" s="16"/>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7"/>
      <c r="J41" s="17"/>
      <c r="K41" s="17"/>
      <c r="L41" s="17"/>
      <c r="M41" s="17"/>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8"/>
      <c r="J43" s="18"/>
      <c r="K43" s="18"/>
      <c r="L43" s="18"/>
      <c r="M43" s="18"/>
      <c r="N43" s="1"/>
      <c r="O43" s="1"/>
      <c r="P43" s="1"/>
      <c r="Q43" s="1"/>
      <c r="R43" s="1"/>
      <c r="S43" s="1"/>
      <c r="T43" s="1"/>
      <c r="U43" s="1"/>
      <c r="V43" s="21"/>
      <c r="W43" s="20"/>
      <c r="X43" s="20"/>
      <c r="Y43" s="20"/>
      <c r="Z43" s="20"/>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3"/>
      <c r="H47" s="1"/>
      <c r="I47" s="1"/>
      <c r="J47" s="1"/>
      <c r="K47" s="1"/>
      <c r="L47" s="1"/>
      <c r="M47" s="1"/>
      <c r="N47" s="1"/>
      <c r="O47" s="13"/>
      <c r="P47" s="13"/>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4"/>
      <c r="H48" s="1"/>
      <c r="I48" s="1"/>
      <c r="J48" s="1"/>
      <c r="K48" s="1"/>
      <c r="L48" s="1"/>
      <c r="M48" s="1"/>
      <c r="N48" s="1"/>
      <c r="O48" s="14"/>
      <c r="P48" s="14"/>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row>
    <row r="49" spans="1:98" ht="15.75">
      <c r="A49" s="1"/>
      <c r="B49" s="1"/>
      <c r="C49" s="1"/>
      <c r="D49" s="1"/>
      <c r="E49" s="1"/>
      <c r="F49" s="1"/>
      <c r="G49" s="1"/>
      <c r="H49" s="1"/>
      <c r="I49" s="1"/>
      <c r="J49" s="19"/>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21"/>
      <c r="K52" s="2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21"/>
      <c r="G53" s="2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V66" s="1"/>
      <c r="W66" s="1"/>
      <c r="X66" s="1"/>
      <c r="Y66" s="1"/>
      <c r="Z66" s="1"/>
      <c r="AA66" s="1"/>
      <c r="AB66" s="1"/>
      <c r="AC66" s="1"/>
      <c r="AD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row r="74" spans="1:98" ht="15.75">
      <c r="A74" s="1"/>
      <c r="B74" s="1"/>
      <c r="C74" s="1"/>
      <c r="D74" s="1"/>
      <c r="E74" s="1"/>
      <c r="F74" s="1"/>
      <c r="G74" s="1"/>
      <c r="H74" s="1"/>
      <c r="I74" s="1"/>
      <c r="J74" s="1"/>
      <c r="K74" s="1"/>
      <c r="L74" s="1"/>
      <c r="M74" s="1"/>
      <c r="N74" s="1"/>
      <c r="O74" s="1"/>
      <c r="P74" s="1"/>
      <c r="Q74" s="1"/>
      <c r="R74" s="1"/>
      <c r="S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CA74" s="1"/>
      <c r="CB74" s="1"/>
      <c r="CC74" s="1"/>
      <c r="CD74" s="1"/>
      <c r="CE74" s="1"/>
      <c r="CF74" s="1"/>
      <c r="CG74" s="1"/>
      <c r="CH74" s="1"/>
      <c r="CI74" s="1"/>
      <c r="CJ74" s="1"/>
      <c r="CK74" s="1"/>
      <c r="CL74" s="1"/>
      <c r="CM74" s="1"/>
      <c r="CN74" s="1"/>
      <c r="CO74" s="1"/>
      <c r="CP74" s="1"/>
      <c r="CQ74" s="1"/>
      <c r="CR74" s="1"/>
      <c r="CS74" s="1"/>
      <c r="CT74" s="1"/>
    </row>
  </sheetData>
  <mergeCells count="144">
    <mergeCell ref="C31:G31"/>
    <mergeCell ref="H31:S31"/>
    <mergeCell ref="C28:G28"/>
    <mergeCell ref="H28:S28"/>
    <mergeCell ref="C29:G29"/>
    <mergeCell ref="H29:S29"/>
    <mergeCell ref="C30:G30"/>
    <mergeCell ref="H30:S30"/>
    <mergeCell ref="BC27:BE31"/>
    <mergeCell ref="BN27:BP31"/>
    <mergeCell ref="BQ27:BS31"/>
    <mergeCell ref="BT27:BV31"/>
    <mergeCell ref="AG27:AI31"/>
    <mergeCell ref="AJ27:AL31"/>
    <mergeCell ref="AM27:AO31"/>
    <mergeCell ref="AR27:AT31"/>
    <mergeCell ref="AU27:AW31"/>
    <mergeCell ref="AX27:AZ31"/>
    <mergeCell ref="BF26:BH26"/>
    <mergeCell ref="BI26:BK26"/>
    <mergeCell ref="BN26:BP26"/>
    <mergeCell ref="BQ26:BS26"/>
    <mergeCell ref="BT26:BV26"/>
    <mergeCell ref="C27:G27"/>
    <mergeCell ref="H27:S27"/>
    <mergeCell ref="V27:X31"/>
    <mergeCell ref="Y27:AA31"/>
    <mergeCell ref="AB27:AD31"/>
    <mergeCell ref="AJ26:AL26"/>
    <mergeCell ref="AM26:AO26"/>
    <mergeCell ref="AR26:AT26"/>
    <mergeCell ref="AU26:AW26"/>
    <mergeCell ref="AX26:AZ26"/>
    <mergeCell ref="BC26:BE26"/>
    <mergeCell ref="C26:G26"/>
    <mergeCell ref="H26:S26"/>
    <mergeCell ref="V26:X26"/>
    <mergeCell ref="Y26:AA26"/>
    <mergeCell ref="AB26:AD26"/>
    <mergeCell ref="AG26:AI26"/>
    <mergeCell ref="BF27:BH31"/>
    <mergeCell ref="BI27:BK31"/>
    <mergeCell ref="BY23:BZ23"/>
    <mergeCell ref="C24:G24"/>
    <mergeCell ref="H24:S24"/>
    <mergeCell ref="C25:G25"/>
    <mergeCell ref="H25:S25"/>
    <mergeCell ref="BI23:BK23"/>
    <mergeCell ref="BL23:BL24"/>
    <mergeCell ref="BM23:BM24"/>
    <mergeCell ref="BN23:BP23"/>
    <mergeCell ref="BQ23:BS23"/>
    <mergeCell ref="BT23:BV23"/>
    <mergeCell ref="AU23:AW23"/>
    <mergeCell ref="AX23:AZ23"/>
    <mergeCell ref="BA23:BA24"/>
    <mergeCell ref="BB23:BB24"/>
    <mergeCell ref="BC23:BE23"/>
    <mergeCell ref="BF23:BH23"/>
    <mergeCell ref="AG23:AI23"/>
    <mergeCell ref="AJ23:AL23"/>
    <mergeCell ref="AM23:AO23"/>
    <mergeCell ref="AP23:AP24"/>
    <mergeCell ref="AQ23:AQ24"/>
    <mergeCell ref="BX23:BX24"/>
    <mergeCell ref="BW23:BW24"/>
    <mergeCell ref="BY16:BY17"/>
    <mergeCell ref="BZ16:BZ17"/>
    <mergeCell ref="C22:U22"/>
    <mergeCell ref="V22:AF22"/>
    <mergeCell ref="AG22:AQ22"/>
    <mergeCell ref="AR22:BB22"/>
    <mergeCell ref="BC22:BM22"/>
    <mergeCell ref="BN22:BX22"/>
    <mergeCell ref="BM16:BM17"/>
    <mergeCell ref="BN16:BP16"/>
    <mergeCell ref="BQ16:BS16"/>
    <mergeCell ref="BT16:BV16"/>
    <mergeCell ref="BW16:BW17"/>
    <mergeCell ref="BX16:BX17"/>
    <mergeCell ref="BA16:BA17"/>
    <mergeCell ref="BB16:BB17"/>
    <mergeCell ref="BC16:BE16"/>
    <mergeCell ref="C19:C20"/>
    <mergeCell ref="C15:C17"/>
    <mergeCell ref="D15:D17"/>
    <mergeCell ref="E15:E17"/>
    <mergeCell ref="F15:F17"/>
    <mergeCell ref="G15:U15"/>
    <mergeCell ref="V15:AF15"/>
    <mergeCell ref="AR23:AT23"/>
    <mergeCell ref="C23:S23"/>
    <mergeCell ref="V23:X23"/>
    <mergeCell ref="Y23:AA23"/>
    <mergeCell ref="AB23:AD23"/>
    <mergeCell ref="AE23:AE24"/>
    <mergeCell ref="AF23:AF24"/>
    <mergeCell ref="AQ16:AQ17"/>
    <mergeCell ref="AR16:AT16"/>
    <mergeCell ref="AU16:AW16"/>
    <mergeCell ref="AX16:AZ16"/>
    <mergeCell ref="BY15:BZ15"/>
    <mergeCell ref="G16:I16"/>
    <mergeCell ref="J16:L16"/>
    <mergeCell ref="M16:O16"/>
    <mergeCell ref="P16:R16"/>
    <mergeCell ref="S16:U16"/>
    <mergeCell ref="V16:X16"/>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G15:AQ15"/>
    <mergeCell ref="AP16:AP17"/>
    <mergeCell ref="BL11:BX11"/>
    <mergeCell ref="C6:U6"/>
    <mergeCell ref="C7:D7"/>
    <mergeCell ref="E7:BZ7"/>
    <mergeCell ref="C9:D9"/>
    <mergeCell ref="E9:BZ9"/>
    <mergeCell ref="C10:U10"/>
    <mergeCell ref="C2:BZ2"/>
    <mergeCell ref="C3:Q3"/>
    <mergeCell ref="R3:AZ3"/>
    <mergeCell ref="BA3:BZ3"/>
    <mergeCell ref="C5:D5"/>
    <mergeCell ref="E5:BZ5"/>
    <mergeCell ref="C11:C13"/>
    <mergeCell ref="D11:J13"/>
    <mergeCell ref="K11:M13"/>
    <mergeCell ref="N11:U13"/>
    <mergeCell ref="V11:BK13"/>
    <mergeCell ref="BY12:BZ12"/>
    <mergeCell ref="BU13:BV13"/>
    <mergeCell ref="BY13:BZ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BB211-0CA9-46BF-BEE2-13580E943524}">
  <sheetPr>
    <tabColor rgb="FF00B050"/>
  </sheetPr>
  <dimension ref="A1:CT71"/>
  <sheetViews>
    <sheetView topLeftCell="Q14" zoomScale="70" zoomScaleNormal="70" workbookViewId="0">
      <selection activeCell="AB23" sqref="AB23:AD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161</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173</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174</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175</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83" customHeight="1" thickBot="1">
      <c r="A18" s="1"/>
      <c r="B18" s="1"/>
      <c r="C18" s="135" t="s">
        <v>176</v>
      </c>
      <c r="D18" s="136" t="s">
        <v>177</v>
      </c>
      <c r="E18" s="137" t="s">
        <v>97</v>
      </c>
      <c r="F18" s="152">
        <v>4</v>
      </c>
      <c r="G18" s="155"/>
      <c r="H18" s="132"/>
      <c r="I18" s="156">
        <v>0.8</v>
      </c>
      <c r="J18" s="155"/>
      <c r="K18" s="132"/>
      <c r="L18" s="156">
        <v>0.8</v>
      </c>
      <c r="M18" s="155"/>
      <c r="N18" s="132"/>
      <c r="O18" s="156">
        <v>0.8</v>
      </c>
      <c r="P18" s="163"/>
      <c r="Q18" s="144"/>
      <c r="R18" s="156">
        <v>0.8</v>
      </c>
      <c r="S18" s="163"/>
      <c r="T18" s="145"/>
      <c r="U18" s="156">
        <v>0.8</v>
      </c>
      <c r="V18" s="141" t="s">
        <v>291</v>
      </c>
      <c r="W18" s="208">
        <v>45058</v>
      </c>
      <c r="X18" s="197">
        <v>0.266666666666666</v>
      </c>
      <c r="Y18" s="354" t="s">
        <v>389</v>
      </c>
      <c r="Z18" s="355">
        <v>45183</v>
      </c>
      <c r="AA18" s="356">
        <v>0.266666666666666</v>
      </c>
      <c r="AB18" s="405" t="s">
        <v>389</v>
      </c>
      <c r="AC18" s="406">
        <v>45308</v>
      </c>
      <c r="AD18" s="398">
        <v>0.266666666666666</v>
      </c>
      <c r="AE18" s="358">
        <f>X18+AA18+AD18</f>
        <v>0.79999999999999805</v>
      </c>
      <c r="AF18" s="37">
        <f>AE18/F18</f>
        <v>0.19999999999999951</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0.79999999999999805</v>
      </c>
      <c r="BZ18" s="171">
        <f>BY18/F18</f>
        <v>0.19999999999999951</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77"/>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36"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70000000</v>
      </c>
      <c r="W22" s="178">
        <v>0</v>
      </c>
      <c r="X22" s="207"/>
      <c r="Y22" s="214">
        <v>200000000</v>
      </c>
      <c r="Z22" s="210"/>
      <c r="AA22" s="207"/>
      <c r="AB22" s="214">
        <f>V22+Y22</f>
        <v>270000000</v>
      </c>
      <c r="AC22" s="214">
        <v>145782248</v>
      </c>
      <c r="AD22" s="213"/>
      <c r="AE22" s="218">
        <f>W22+Z22+AC22</f>
        <v>145782248</v>
      </c>
      <c r="AF22" s="215">
        <f>AE22/AB22</f>
        <v>0.53993425185185184</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270000000</v>
      </c>
      <c r="BZ22" s="372">
        <f>AE22+AP22+BA22+BL22+BW22</f>
        <v>145782248</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4">
        <f>BZ22/BY22</f>
        <v>0.53993425185185184</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1"/>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C28:G28"/>
    <mergeCell ref="H28:S28"/>
    <mergeCell ref="C25:G25"/>
    <mergeCell ref="H25:S25"/>
    <mergeCell ref="C26:G26"/>
    <mergeCell ref="H26:S26"/>
    <mergeCell ref="C27:G27"/>
    <mergeCell ref="H27:S27"/>
    <mergeCell ref="BC24:BE28"/>
    <mergeCell ref="BN24:BP28"/>
    <mergeCell ref="BQ24:BS28"/>
    <mergeCell ref="BT24:BV28"/>
    <mergeCell ref="AG24:AI28"/>
    <mergeCell ref="AJ24:AL28"/>
    <mergeCell ref="AM24:AO28"/>
    <mergeCell ref="AR24:AT28"/>
    <mergeCell ref="AU24:AW28"/>
    <mergeCell ref="AX24:AZ28"/>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ABCC3-0251-475B-AC25-97A25E878929}">
  <sheetPr>
    <tabColor rgb="FF00B050"/>
  </sheetPr>
  <dimension ref="A1:CT71"/>
  <sheetViews>
    <sheetView topLeftCell="Q14" zoomScale="60" zoomScaleNormal="60" workbookViewId="0">
      <selection activeCell="AE24" sqref="AE24"/>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0" width="20.7109375" customWidth="1"/>
    <col min="31" max="31" width="22.5703125" customWidth="1"/>
    <col min="32"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161</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173</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181</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182</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78.5" customHeight="1" thickBot="1">
      <c r="A18" s="1"/>
      <c r="B18" s="1"/>
      <c r="C18" s="135" t="s">
        <v>183</v>
      </c>
      <c r="D18" s="136" t="s">
        <v>184</v>
      </c>
      <c r="E18" s="137" t="s">
        <v>97</v>
      </c>
      <c r="F18" s="152">
        <v>3</v>
      </c>
      <c r="G18" s="155">
        <v>0.2</v>
      </c>
      <c r="H18" s="132">
        <v>0.2</v>
      </c>
      <c r="I18" s="156">
        <v>0.2</v>
      </c>
      <c r="J18" s="155"/>
      <c r="K18" s="132"/>
      <c r="L18" s="156">
        <v>0.6</v>
      </c>
      <c r="M18" s="155"/>
      <c r="N18" s="132"/>
      <c r="O18" s="156">
        <v>0.6</v>
      </c>
      <c r="P18" s="163"/>
      <c r="Q18" s="144"/>
      <c r="R18" s="156">
        <v>0.6</v>
      </c>
      <c r="S18" s="163"/>
      <c r="T18" s="145"/>
      <c r="U18" s="156">
        <v>0.6</v>
      </c>
      <c r="V18" s="141" t="s">
        <v>291</v>
      </c>
      <c r="W18" s="208">
        <v>45058</v>
      </c>
      <c r="X18" s="197">
        <v>0.2</v>
      </c>
      <c r="Y18" s="350" t="s">
        <v>390</v>
      </c>
      <c r="Z18" s="351">
        <v>45184</v>
      </c>
      <c r="AA18" s="349">
        <v>0.2</v>
      </c>
      <c r="AB18" s="94" t="s">
        <v>390</v>
      </c>
      <c r="AC18" s="399">
        <v>45308</v>
      </c>
      <c r="AD18" s="199">
        <v>0.2</v>
      </c>
      <c r="AE18" s="198">
        <f>X18+AA18+AD18</f>
        <v>0.60000000000000009</v>
      </c>
      <c r="AF18" s="37">
        <f>AE18/F18</f>
        <v>0.20000000000000004</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0.60000000000000009</v>
      </c>
      <c r="BZ18" s="171">
        <f>BY18/F18</f>
        <v>0.20000000000000004</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407">
        <f>BZ18</f>
        <v>0.20000000000000004</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36"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50000000</v>
      </c>
      <c r="W22" s="187">
        <v>0</v>
      </c>
      <c r="X22" s="207"/>
      <c r="Y22" s="211"/>
      <c r="Z22" s="210"/>
      <c r="AA22" s="207"/>
      <c r="AB22" s="214">
        <f>V22</f>
        <v>50000000</v>
      </c>
      <c r="AC22" s="214">
        <v>49730024</v>
      </c>
      <c r="AD22" s="213"/>
      <c r="AE22" s="324">
        <f>W22+Z22+AC22</f>
        <v>49730024</v>
      </c>
      <c r="AF22" s="216">
        <f>AE22/AB22</f>
        <v>0.99460048000000001</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50000000</v>
      </c>
      <c r="BZ22" s="372">
        <f>AE22+AP22+BA22+BL22</f>
        <v>49730024</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6">
        <f>BZ22/BY22</f>
        <v>0.99460048000000001</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1"/>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C28:G28"/>
    <mergeCell ref="H28:S28"/>
    <mergeCell ref="C25:G25"/>
    <mergeCell ref="H25:S25"/>
    <mergeCell ref="C26:G26"/>
    <mergeCell ref="H26:S26"/>
    <mergeCell ref="C27:G27"/>
    <mergeCell ref="H27:S27"/>
    <mergeCell ref="BC24:BE28"/>
    <mergeCell ref="BN24:BP28"/>
    <mergeCell ref="BQ24:BS28"/>
    <mergeCell ref="BT24:BV28"/>
    <mergeCell ref="AG24:AI28"/>
    <mergeCell ref="AJ24:AL28"/>
    <mergeCell ref="AM24:AO28"/>
    <mergeCell ref="AR24:AT28"/>
    <mergeCell ref="AU24:AW28"/>
    <mergeCell ref="AX24:AZ28"/>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29B06-E14C-425A-B6A7-B62BAA0FAF58}">
  <sheetPr>
    <tabColor rgb="FF00B050"/>
  </sheetPr>
  <dimension ref="A1:CT71"/>
  <sheetViews>
    <sheetView topLeftCell="R16" zoomScale="70" zoomScaleNormal="70" workbookViewId="0">
      <selection activeCell="AF23" sqref="AF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161</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173</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185</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186</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88.25" customHeight="1" thickBot="1">
      <c r="A18" s="1"/>
      <c r="B18" s="1"/>
      <c r="C18" s="135" t="s">
        <v>187</v>
      </c>
      <c r="D18" s="136" t="s">
        <v>184</v>
      </c>
      <c r="E18" s="137" t="s">
        <v>97</v>
      </c>
      <c r="F18" s="152">
        <v>3</v>
      </c>
      <c r="G18" s="155">
        <v>0.2</v>
      </c>
      <c r="H18" s="132">
        <v>0.2</v>
      </c>
      <c r="I18" s="156">
        <v>0.2</v>
      </c>
      <c r="J18" s="155"/>
      <c r="K18" s="132"/>
      <c r="L18" s="156">
        <v>0.6</v>
      </c>
      <c r="M18" s="155"/>
      <c r="N18" s="132"/>
      <c r="O18" s="156">
        <v>0.6</v>
      </c>
      <c r="P18" s="163"/>
      <c r="Q18" s="144"/>
      <c r="R18" s="156">
        <v>0.6</v>
      </c>
      <c r="S18" s="163"/>
      <c r="T18" s="145"/>
      <c r="U18" s="156">
        <v>0.6</v>
      </c>
      <c r="V18" s="141" t="s">
        <v>291</v>
      </c>
      <c r="W18" s="208">
        <v>45058</v>
      </c>
      <c r="X18" s="197">
        <v>0.2</v>
      </c>
      <c r="Y18" s="354" t="s">
        <v>391</v>
      </c>
      <c r="Z18" s="355">
        <v>45184</v>
      </c>
      <c r="AA18" s="356">
        <v>0.2</v>
      </c>
      <c r="AB18" s="405" t="s">
        <v>391</v>
      </c>
      <c r="AC18" s="406">
        <v>45308</v>
      </c>
      <c r="AD18" s="398">
        <v>0.2</v>
      </c>
      <c r="AE18" s="198">
        <f>X18+AA18+AD18</f>
        <v>0.60000000000000009</v>
      </c>
      <c r="AF18" s="37">
        <f>AE18/F18</f>
        <v>0.20000000000000004</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0.60000000000000009</v>
      </c>
      <c r="BZ18" s="171">
        <f>BY18/F18</f>
        <v>0.20000000000000004</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86">
        <f>BZ18</f>
        <v>0.20000000000000004</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60.75"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80000000</v>
      </c>
      <c r="W22" s="178">
        <v>17612800</v>
      </c>
      <c r="X22" s="207"/>
      <c r="Y22" s="211"/>
      <c r="Z22" s="178">
        <v>15624000</v>
      </c>
      <c r="AA22" s="207"/>
      <c r="AB22" s="214">
        <f>V22</f>
        <v>80000000</v>
      </c>
      <c r="AC22" s="421">
        <f>75031281-Z22-W22</f>
        <v>41794481</v>
      </c>
      <c r="AD22" s="213"/>
      <c r="AE22" s="218">
        <f>W22+Z22+AC22</f>
        <v>75031281</v>
      </c>
      <c r="AF22" s="216">
        <f>AE22/AB22</f>
        <v>0.93789101249999995</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80000000</v>
      </c>
      <c r="BZ22" s="372">
        <f>AE22+AP22+BA22+BL22+BW22</f>
        <v>75031281</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6">
        <f>BZ22/BY22</f>
        <v>0.93789101249999995</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56.25"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C28:G28"/>
    <mergeCell ref="H28:S28"/>
    <mergeCell ref="C25:G25"/>
    <mergeCell ref="H25:S25"/>
    <mergeCell ref="C26:G26"/>
    <mergeCell ref="H26:S26"/>
    <mergeCell ref="C27:G27"/>
    <mergeCell ref="H27:S27"/>
    <mergeCell ref="BC24:BE28"/>
    <mergeCell ref="BN24:BP28"/>
    <mergeCell ref="BQ24:BS28"/>
    <mergeCell ref="BT24:BV28"/>
    <mergeCell ref="AG24:AI28"/>
    <mergeCell ref="AJ24:AL28"/>
    <mergeCell ref="AM24:AO28"/>
    <mergeCell ref="AR24:AT28"/>
    <mergeCell ref="AU24:AW28"/>
    <mergeCell ref="AX24:AZ28"/>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70E5-487C-41A3-90E8-11CE731828E5}">
  <sheetPr>
    <tabColor rgb="FFF5652B"/>
  </sheetPr>
  <dimension ref="A1:CT72"/>
  <sheetViews>
    <sheetView tabSelected="1" topLeftCell="O12" zoomScale="48" zoomScaleNormal="48" workbookViewId="0">
      <selection activeCell="AF25" sqref="AF25"/>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24" width="20.7109375" customWidth="1"/>
    <col min="25" max="25" width="24.28515625" customWidth="1"/>
    <col min="26"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66" customFormat="1" ht="48.75" customHeight="1" thickBot="1">
      <c r="A3" s="79"/>
      <c r="B3" s="79"/>
      <c r="C3" s="563" t="s">
        <v>71</v>
      </c>
      <c r="D3" s="564"/>
      <c r="E3" s="564"/>
      <c r="F3" s="564"/>
      <c r="G3" s="564"/>
      <c r="H3" s="564"/>
      <c r="I3" s="564"/>
      <c r="J3" s="564"/>
      <c r="K3" s="564"/>
      <c r="L3" s="564"/>
      <c r="M3" s="564"/>
      <c r="N3" s="564"/>
      <c r="O3" s="564"/>
      <c r="P3" s="564"/>
      <c r="Q3" s="565"/>
      <c r="R3" s="563" t="s">
        <v>56</v>
      </c>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5"/>
      <c r="BA3" s="566" t="s">
        <v>12</v>
      </c>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8"/>
      <c r="CA3" s="80"/>
      <c r="CB3" s="80"/>
      <c r="CC3" s="80"/>
      <c r="CD3" s="80"/>
      <c r="CE3" s="80"/>
      <c r="CF3" s="80"/>
      <c r="CG3" s="80"/>
      <c r="CH3" s="80"/>
      <c r="CI3" s="80"/>
      <c r="CJ3" s="80"/>
      <c r="CK3" s="80"/>
      <c r="CL3" s="80"/>
      <c r="CM3" s="80"/>
      <c r="CN3" s="80"/>
      <c r="CO3" s="80"/>
      <c r="CP3" s="80"/>
      <c r="CQ3" s="80"/>
      <c r="CR3" s="80"/>
      <c r="CS3" s="80"/>
      <c r="CT3" s="80"/>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100</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18.75" customHeight="1" thickBot="1">
      <c r="A11" s="1"/>
      <c r="B11" s="1"/>
      <c r="C11" s="584" t="s">
        <v>55</v>
      </c>
      <c r="D11" s="586" t="s">
        <v>92</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578" t="s">
        <v>8</v>
      </c>
      <c r="H15" s="578"/>
      <c r="I15" s="578"/>
      <c r="J15" s="578"/>
      <c r="K15" s="578"/>
      <c r="L15" s="578"/>
      <c r="M15" s="578"/>
      <c r="N15" s="578"/>
      <c r="O15" s="578"/>
      <c r="P15" s="578"/>
      <c r="Q15" s="578"/>
      <c r="R15" s="578"/>
      <c r="S15" s="578"/>
      <c r="T15" s="578"/>
      <c r="U15" s="580"/>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579"/>
      <c r="G16" s="579">
        <v>2023</v>
      </c>
      <c r="H16" s="579"/>
      <c r="I16" s="579"/>
      <c r="J16" s="579">
        <v>2024</v>
      </c>
      <c r="K16" s="579"/>
      <c r="L16" s="579"/>
      <c r="M16" s="579">
        <v>2025</v>
      </c>
      <c r="N16" s="579"/>
      <c r="O16" s="579"/>
      <c r="P16" s="579">
        <v>2026</v>
      </c>
      <c r="Q16" s="579"/>
      <c r="R16" s="579"/>
      <c r="S16" s="579">
        <v>2027</v>
      </c>
      <c r="T16" s="579"/>
      <c r="U16" s="614"/>
      <c r="V16" s="615" t="s">
        <v>30</v>
      </c>
      <c r="W16" s="616"/>
      <c r="X16" s="617"/>
      <c r="Y16" s="623" t="s">
        <v>31</v>
      </c>
      <c r="Z16" s="624"/>
      <c r="AA16" s="625"/>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579"/>
      <c r="G17" s="93" t="s">
        <v>73</v>
      </c>
      <c r="H17" s="93" t="s">
        <v>74</v>
      </c>
      <c r="I17" s="93" t="s">
        <v>75</v>
      </c>
      <c r="J17" s="93" t="s">
        <v>73</v>
      </c>
      <c r="K17" s="93" t="s">
        <v>74</v>
      </c>
      <c r="L17" s="93" t="s">
        <v>75</v>
      </c>
      <c r="M17" s="93" t="s">
        <v>73</v>
      </c>
      <c r="N17" s="93" t="s">
        <v>74</v>
      </c>
      <c r="O17" s="93" t="s">
        <v>75</v>
      </c>
      <c r="P17" s="93" t="s">
        <v>73</v>
      </c>
      <c r="Q17" s="93" t="s">
        <v>74</v>
      </c>
      <c r="R17" s="93" t="s">
        <v>75</v>
      </c>
      <c r="S17" s="93" t="s">
        <v>73</v>
      </c>
      <c r="T17" s="93" t="s">
        <v>74</v>
      </c>
      <c r="U17" s="93"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648"/>
      <c r="BZ17" s="650"/>
      <c r="CA17" s="1"/>
      <c r="CB17" s="1"/>
      <c r="CC17" s="1"/>
      <c r="CD17" s="1"/>
      <c r="CE17" s="1"/>
      <c r="CF17" s="1"/>
      <c r="CG17" s="1"/>
      <c r="CH17" s="1"/>
      <c r="CI17" s="1"/>
      <c r="CJ17" s="1"/>
      <c r="CK17" s="1"/>
      <c r="CL17" s="1"/>
      <c r="CM17" s="1"/>
      <c r="CN17" s="1"/>
      <c r="CO17" s="1"/>
      <c r="CP17" s="1"/>
      <c r="CQ17" s="1"/>
      <c r="CR17" s="1"/>
      <c r="CS17" s="1"/>
      <c r="CT17" s="1"/>
    </row>
    <row r="18" spans="1:98" s="66" customFormat="1" ht="123" customHeight="1" thickBot="1">
      <c r="A18" s="17"/>
      <c r="B18" s="17"/>
      <c r="C18" s="180" t="s">
        <v>93</v>
      </c>
      <c r="D18" s="181" t="s">
        <v>95</v>
      </c>
      <c r="E18" s="130" t="s">
        <v>97</v>
      </c>
      <c r="F18" s="130">
        <v>1</v>
      </c>
      <c r="G18" s="131"/>
      <c r="H18" s="131"/>
      <c r="I18" s="132">
        <v>0.2</v>
      </c>
      <c r="J18" s="131"/>
      <c r="K18" s="131"/>
      <c r="L18" s="132">
        <v>0.2</v>
      </c>
      <c r="M18" s="131"/>
      <c r="N18" s="131"/>
      <c r="O18" s="132">
        <v>0.2</v>
      </c>
      <c r="P18" s="133"/>
      <c r="Q18" s="133"/>
      <c r="R18" s="132">
        <v>0.2</v>
      </c>
      <c r="S18" s="133"/>
      <c r="T18" s="134"/>
      <c r="U18" s="132">
        <v>0.2</v>
      </c>
      <c r="V18" s="141" t="s">
        <v>291</v>
      </c>
      <c r="W18" s="208">
        <v>45058</v>
      </c>
      <c r="X18" s="197">
        <v>0</v>
      </c>
      <c r="Y18" s="354" t="s">
        <v>291</v>
      </c>
      <c r="Z18" s="355">
        <v>45184</v>
      </c>
      <c r="AA18" s="356">
        <v>0</v>
      </c>
      <c r="AB18" s="405" t="s">
        <v>448</v>
      </c>
      <c r="AC18" s="406">
        <v>45308</v>
      </c>
      <c r="AD18" s="398">
        <v>0</v>
      </c>
      <c r="AE18" s="198">
        <f>X18+AA18+AD18</f>
        <v>0</v>
      </c>
      <c r="AF18" s="37">
        <f>AE18/F18</f>
        <v>0</v>
      </c>
      <c r="AG18" s="183"/>
      <c r="AH18" s="27"/>
      <c r="AI18" s="33"/>
      <c r="AJ18" s="183"/>
      <c r="AK18" s="27"/>
      <c r="AL18" s="33"/>
      <c r="AM18" s="183"/>
      <c r="AN18" s="27"/>
      <c r="AO18" s="33"/>
      <c r="AP18" s="37"/>
      <c r="AQ18" s="37"/>
      <c r="AR18" s="183"/>
      <c r="AS18" s="27"/>
      <c r="AT18" s="33"/>
      <c r="AU18" s="183"/>
      <c r="AV18" s="27"/>
      <c r="AW18" s="33"/>
      <c r="AX18" s="183"/>
      <c r="AY18" s="27"/>
      <c r="AZ18" s="33"/>
      <c r="BA18" s="37"/>
      <c r="BB18" s="37"/>
      <c r="BC18" s="183"/>
      <c r="BD18" s="27"/>
      <c r="BE18" s="33"/>
      <c r="BF18" s="183"/>
      <c r="BG18" s="27"/>
      <c r="BH18" s="33"/>
      <c r="BI18" s="183"/>
      <c r="BJ18" s="27"/>
      <c r="BK18" s="33"/>
      <c r="BL18" s="37"/>
      <c r="BM18" s="37"/>
      <c r="BN18" s="183"/>
      <c r="BO18" s="27"/>
      <c r="BP18" s="33"/>
      <c r="BQ18" s="183"/>
      <c r="BR18" s="27"/>
      <c r="BS18" s="33"/>
      <c r="BT18" s="183"/>
      <c r="BU18" s="27"/>
      <c r="BV18" s="33"/>
      <c r="BW18" s="198">
        <f>AE18+AP18+BA18+BL18</f>
        <v>0</v>
      </c>
      <c r="BX18" s="112">
        <f>BW18/F18</f>
        <v>0</v>
      </c>
      <c r="BY18" s="116">
        <f>BW18+BL18+BA18+AP18+AE18</f>
        <v>0</v>
      </c>
      <c r="BZ18" s="143">
        <f>BY18/F18</f>
        <v>0</v>
      </c>
      <c r="CA18" s="17"/>
      <c r="CB18" s="17"/>
      <c r="CC18" s="17"/>
      <c r="CD18" s="17"/>
      <c r="CE18" s="17"/>
      <c r="CF18" s="17"/>
      <c r="CG18" s="17"/>
      <c r="CH18" s="17"/>
      <c r="CI18" s="17"/>
      <c r="CJ18" s="17"/>
      <c r="CK18" s="17"/>
      <c r="CL18" s="17"/>
      <c r="CM18" s="17"/>
      <c r="CN18" s="17"/>
      <c r="CO18" s="17"/>
      <c r="CP18" s="17"/>
      <c r="CQ18" s="17"/>
      <c r="CR18" s="17"/>
      <c r="CS18" s="17"/>
      <c r="CT18" s="17"/>
    </row>
    <row r="19" spans="1:98" s="66" customFormat="1" ht="131.25" customHeight="1" thickBot="1">
      <c r="A19" s="17"/>
      <c r="B19" s="17"/>
      <c r="C19" s="184" t="s">
        <v>94</v>
      </c>
      <c r="D19" s="185" t="s">
        <v>96</v>
      </c>
      <c r="E19" s="137" t="s">
        <v>97</v>
      </c>
      <c r="F19" s="137">
        <v>1</v>
      </c>
      <c r="G19" s="138"/>
      <c r="H19" s="138"/>
      <c r="I19" s="138"/>
      <c r="J19" s="138"/>
      <c r="K19" s="138"/>
      <c r="L19" s="138"/>
      <c r="M19" s="138"/>
      <c r="N19" s="138"/>
      <c r="O19" s="138">
        <v>1</v>
      </c>
      <c r="P19" s="139"/>
      <c r="Q19" s="139"/>
      <c r="R19" s="139"/>
      <c r="S19" s="139"/>
      <c r="T19" s="139"/>
      <c r="U19" s="140"/>
      <c r="V19" s="141" t="s">
        <v>291</v>
      </c>
      <c r="W19" s="208">
        <v>45058</v>
      </c>
      <c r="X19" s="197">
        <v>0</v>
      </c>
      <c r="Y19" s="354" t="s">
        <v>291</v>
      </c>
      <c r="Z19" s="355">
        <v>45184</v>
      </c>
      <c r="AA19" s="356">
        <v>0</v>
      </c>
      <c r="AB19" s="405" t="s">
        <v>449</v>
      </c>
      <c r="AC19" s="406">
        <v>45308</v>
      </c>
      <c r="AD19" s="398">
        <v>0</v>
      </c>
      <c r="AE19" s="198">
        <f>X19+AA19+AD19</f>
        <v>0</v>
      </c>
      <c r="AF19" s="37">
        <f>AE19/F19</f>
        <v>0</v>
      </c>
      <c r="AG19" s="183"/>
      <c r="AH19" s="27"/>
      <c r="AI19" s="33"/>
      <c r="AJ19" s="183"/>
      <c r="AK19" s="27"/>
      <c r="AL19" s="33"/>
      <c r="AM19" s="183"/>
      <c r="AN19" s="27"/>
      <c r="AO19" s="33"/>
      <c r="AP19" s="37"/>
      <c r="AQ19" s="37"/>
      <c r="AR19" s="183"/>
      <c r="AS19" s="27"/>
      <c r="AT19" s="33"/>
      <c r="AU19" s="183"/>
      <c r="AV19" s="27"/>
      <c r="AW19" s="33"/>
      <c r="AX19" s="183"/>
      <c r="AY19" s="27"/>
      <c r="AZ19" s="33"/>
      <c r="BA19" s="37"/>
      <c r="BB19" s="37"/>
      <c r="BC19" s="183"/>
      <c r="BD19" s="27"/>
      <c r="BE19" s="33"/>
      <c r="BF19" s="183"/>
      <c r="BG19" s="27"/>
      <c r="BH19" s="33"/>
      <c r="BI19" s="183"/>
      <c r="BJ19" s="27"/>
      <c r="BK19" s="33"/>
      <c r="BL19" s="37"/>
      <c r="BM19" s="37"/>
      <c r="BN19" s="183"/>
      <c r="BO19" s="27"/>
      <c r="BP19" s="33"/>
      <c r="BQ19" s="183"/>
      <c r="BR19" s="27"/>
      <c r="BS19" s="33"/>
      <c r="BT19" s="183"/>
      <c r="BU19" s="27"/>
      <c r="BV19" s="33"/>
      <c r="BW19" s="198">
        <f>AE19+AP19+BA19+BL19</f>
        <v>0</v>
      </c>
      <c r="BX19" s="112">
        <f>BW19/F19</f>
        <v>0</v>
      </c>
      <c r="BY19" s="116">
        <f>BW19+BL19+BA19+AP19+AE19</f>
        <v>0</v>
      </c>
      <c r="BZ19" s="143">
        <f>BY19/F19</f>
        <v>0</v>
      </c>
      <c r="CA19" s="17"/>
      <c r="CB19" s="17"/>
      <c r="CC19" s="17"/>
      <c r="CD19" s="17"/>
      <c r="CE19" s="17"/>
      <c r="CF19" s="17"/>
      <c r="CG19" s="17"/>
      <c r="CH19" s="17"/>
      <c r="CI19" s="17"/>
      <c r="CJ19" s="17"/>
      <c r="CK19" s="17"/>
      <c r="CL19" s="17"/>
      <c r="CM19" s="17"/>
      <c r="CN19" s="17"/>
      <c r="CO19" s="17"/>
      <c r="CP19" s="17"/>
      <c r="CQ19" s="17"/>
      <c r="CR19" s="17"/>
      <c r="CS19" s="17"/>
      <c r="CT19" s="17"/>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234">
        <f>AVERAGE(BZ18:BZ19)</f>
        <v>0</v>
      </c>
      <c r="CA20" s="1"/>
      <c r="CB20" s="1"/>
      <c r="CC20" s="1"/>
      <c r="CD20" s="1"/>
      <c r="CE20" s="1"/>
      <c r="CF20" s="1"/>
      <c r="CG20" s="1"/>
      <c r="CH20" s="1"/>
      <c r="CI20" s="1"/>
      <c r="CJ20" s="1"/>
      <c r="CK20" s="1"/>
      <c r="CL20" s="1"/>
      <c r="CM20" s="1"/>
      <c r="CN20" s="1"/>
      <c r="CO20" s="1"/>
      <c r="CP20" s="1"/>
      <c r="CQ20" s="1"/>
      <c r="CR20" s="1"/>
      <c r="CS20" s="1"/>
      <c r="CT20" s="1"/>
    </row>
    <row r="21" spans="1:98" ht="51.75"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73.5"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79">
        <v>74000000</v>
      </c>
      <c r="W23" s="176">
        <v>0</v>
      </c>
      <c r="X23" s="177"/>
      <c r="Y23" s="419">
        <v>1400000000</v>
      </c>
      <c r="Z23" s="187">
        <v>47418216</v>
      </c>
      <c r="AA23" s="41"/>
      <c r="AB23" s="214">
        <f>V23+Y23</f>
        <v>1474000000</v>
      </c>
      <c r="AC23" s="420">
        <f>1167110491-Z23</f>
        <v>1119692275</v>
      </c>
      <c r="AD23" s="70"/>
      <c r="AE23" s="218">
        <f>W23+Z23+AC23</f>
        <v>1167110491</v>
      </c>
      <c r="AF23" s="215">
        <f>AE23/AB23</f>
        <v>0.79179816214382637</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5">
        <f>AB23+AM23+AX23+BI23+BT23</f>
        <v>1474000000</v>
      </c>
      <c r="BZ23" s="372">
        <f>AE23+AP23+BA23+BL23+BW23</f>
        <v>1167110491</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73">
        <f>BZ23/BY23</f>
        <v>0.79179816214382637</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697" t="s">
        <v>299</v>
      </c>
      <c r="W25" s="698"/>
      <c r="X25" s="699"/>
      <c r="Y25" s="703"/>
      <c r="Z25" s="704"/>
      <c r="AA25" s="705"/>
      <c r="AB25" s="709"/>
      <c r="AC25" s="710"/>
      <c r="AD25" s="711"/>
      <c r="AE25" s="1"/>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697"/>
      <c r="W26" s="698"/>
      <c r="X26" s="699"/>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697"/>
      <c r="W27" s="698"/>
      <c r="X27" s="699"/>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697"/>
      <c r="W28" s="698"/>
      <c r="X28" s="699"/>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00"/>
      <c r="W29" s="701"/>
      <c r="X29" s="702"/>
      <c r="Y29" s="706"/>
      <c r="Z29" s="707"/>
      <c r="AA29" s="708"/>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C29:G29"/>
    <mergeCell ref="H29:S29"/>
    <mergeCell ref="C26:G26"/>
    <mergeCell ref="H26:S26"/>
    <mergeCell ref="C27:G27"/>
    <mergeCell ref="H27:S27"/>
    <mergeCell ref="C28:G28"/>
    <mergeCell ref="H28:S28"/>
    <mergeCell ref="BC25:BE29"/>
    <mergeCell ref="BN25:BP29"/>
    <mergeCell ref="BQ25:BS29"/>
    <mergeCell ref="BT25:BV29"/>
    <mergeCell ref="AG25:AI29"/>
    <mergeCell ref="AJ25:AL29"/>
    <mergeCell ref="AM25:AO29"/>
    <mergeCell ref="AR25:AT29"/>
    <mergeCell ref="AU25:AW29"/>
    <mergeCell ref="AX25:AZ29"/>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48FA-0DCB-41A7-8105-000E1CFC1EBC}">
  <sheetPr>
    <tabColor theme="4" tint="-0.249977111117893"/>
  </sheetPr>
  <dimension ref="A1:CT73"/>
  <sheetViews>
    <sheetView topLeftCell="A17" zoomScale="50" zoomScaleNormal="50" workbookViewId="0">
      <selection activeCell="BZ21" sqref="BZ21"/>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188</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189</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25.25" customHeight="1">
      <c r="A18" s="1"/>
      <c r="B18" s="1"/>
      <c r="C18" s="135" t="s">
        <v>190</v>
      </c>
      <c r="D18" s="136" t="s">
        <v>191</v>
      </c>
      <c r="E18" s="137" t="s">
        <v>97</v>
      </c>
      <c r="F18" s="152">
        <v>1</v>
      </c>
      <c r="G18" s="155"/>
      <c r="H18" s="132"/>
      <c r="I18" s="156"/>
      <c r="J18" s="155"/>
      <c r="K18" s="132"/>
      <c r="L18" s="156"/>
      <c r="M18" s="155"/>
      <c r="N18" s="132"/>
      <c r="O18" s="156"/>
      <c r="P18" s="163"/>
      <c r="Q18" s="144"/>
      <c r="R18" s="156">
        <v>1</v>
      </c>
      <c r="S18" s="163"/>
      <c r="T18" s="145"/>
      <c r="U18" s="156"/>
      <c r="V18" s="182" t="s">
        <v>288</v>
      </c>
      <c r="W18" s="196">
        <v>45058</v>
      </c>
      <c r="X18" s="197">
        <v>0</v>
      </c>
      <c r="Y18" s="362" t="s">
        <v>288</v>
      </c>
      <c r="Z18" s="363">
        <v>45058</v>
      </c>
      <c r="AA18" s="356">
        <v>0</v>
      </c>
      <c r="AB18" s="396" t="s">
        <v>442</v>
      </c>
      <c r="AC18" s="397">
        <v>44953</v>
      </c>
      <c r="AD18" s="398">
        <v>0</v>
      </c>
      <c r="AE18" s="198">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v>
      </c>
      <c r="BZ18" s="171">
        <f>BY18/F18</f>
        <v>0</v>
      </c>
      <c r="CA18" s="1"/>
      <c r="CB18" s="1"/>
      <c r="CC18" s="1"/>
      <c r="CD18" s="1"/>
      <c r="CE18" s="1"/>
      <c r="CF18" s="1"/>
      <c r="CG18" s="1"/>
      <c r="CH18" s="1"/>
      <c r="CI18" s="1"/>
      <c r="CJ18" s="1"/>
      <c r="CK18" s="1"/>
      <c r="CL18" s="1"/>
      <c r="CM18" s="1"/>
      <c r="CN18" s="1"/>
      <c r="CO18" s="1"/>
      <c r="CP18" s="1"/>
      <c r="CQ18" s="1"/>
      <c r="CR18" s="1"/>
      <c r="CS18" s="1"/>
      <c r="CT18" s="1"/>
    </row>
    <row r="19" spans="1:98" ht="120" customHeight="1">
      <c r="A19" s="1"/>
      <c r="B19" s="1"/>
      <c r="C19" s="136" t="s">
        <v>192</v>
      </c>
      <c r="D19" s="136" t="s">
        <v>193</v>
      </c>
      <c r="E19" s="137" t="s">
        <v>97</v>
      </c>
      <c r="F19" s="152">
        <v>5</v>
      </c>
      <c r="G19" s="157"/>
      <c r="H19" s="132"/>
      <c r="I19" s="174">
        <v>1</v>
      </c>
      <c r="J19" s="157"/>
      <c r="K19" s="138"/>
      <c r="L19" s="174">
        <v>1</v>
      </c>
      <c r="M19" s="157"/>
      <c r="N19" s="138"/>
      <c r="O19" s="174">
        <v>1</v>
      </c>
      <c r="P19" s="164"/>
      <c r="Q19" s="139"/>
      <c r="R19" s="174">
        <v>1</v>
      </c>
      <c r="S19" s="164"/>
      <c r="T19" s="139"/>
      <c r="U19" s="174">
        <v>1</v>
      </c>
      <c r="V19" s="182" t="s">
        <v>288</v>
      </c>
      <c r="W19" s="196">
        <v>45058</v>
      </c>
      <c r="X19" s="197">
        <v>0</v>
      </c>
      <c r="Y19" s="362" t="s">
        <v>288</v>
      </c>
      <c r="Z19" s="363">
        <v>45058</v>
      </c>
      <c r="AA19" s="356">
        <v>0</v>
      </c>
      <c r="AB19" s="396" t="s">
        <v>442</v>
      </c>
      <c r="AC19" s="397">
        <v>44953</v>
      </c>
      <c r="AD19" s="398">
        <v>4</v>
      </c>
      <c r="AE19" s="198">
        <f t="shared" ref="AE19:AE20" si="0">X19+AA19+AD19</f>
        <v>4</v>
      </c>
      <c r="AF19" s="37">
        <f t="shared" ref="AF19:AF20" si="1">AE19/F19</f>
        <v>0.8</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4</v>
      </c>
      <c r="BZ19" s="172">
        <f t="shared" ref="BZ19:BZ20" si="3">BY19/F19</f>
        <v>0.8</v>
      </c>
      <c r="CA19" s="1"/>
      <c r="CB19" s="1"/>
      <c r="CC19" s="1"/>
      <c r="CD19" s="1"/>
      <c r="CE19" s="1"/>
      <c r="CF19" s="1"/>
      <c r="CG19" s="1"/>
      <c r="CH19" s="1"/>
      <c r="CI19" s="1"/>
      <c r="CJ19" s="1"/>
      <c r="CK19" s="1"/>
      <c r="CL19" s="1"/>
      <c r="CM19" s="1"/>
      <c r="CN19" s="1"/>
      <c r="CO19" s="1"/>
      <c r="CP19" s="1"/>
      <c r="CQ19" s="1"/>
      <c r="CR19" s="1"/>
      <c r="CS19" s="1"/>
      <c r="CT19" s="1"/>
    </row>
    <row r="20" spans="1:98" ht="122.25" customHeight="1" thickBot="1">
      <c r="A20" s="1"/>
      <c r="B20" s="1"/>
      <c r="C20" s="136" t="s">
        <v>194</v>
      </c>
      <c r="D20" s="136" t="s">
        <v>195</v>
      </c>
      <c r="E20" s="137" t="s">
        <v>97</v>
      </c>
      <c r="F20" s="152">
        <v>4</v>
      </c>
      <c r="G20" s="157"/>
      <c r="H20" s="138"/>
      <c r="I20" s="138"/>
      <c r="J20" s="159"/>
      <c r="K20" s="7"/>
      <c r="L20" s="156"/>
      <c r="M20" s="157"/>
      <c r="N20" s="138"/>
      <c r="O20" s="156">
        <v>2</v>
      </c>
      <c r="P20" s="164"/>
      <c r="Q20" s="139"/>
      <c r="R20" s="156"/>
      <c r="S20" s="164"/>
      <c r="T20" s="139"/>
      <c r="U20" s="156">
        <v>2</v>
      </c>
      <c r="V20" s="182" t="s">
        <v>288</v>
      </c>
      <c r="W20" s="196">
        <v>45058</v>
      </c>
      <c r="X20" s="197">
        <v>0</v>
      </c>
      <c r="Y20" s="362" t="s">
        <v>288</v>
      </c>
      <c r="Z20" s="363">
        <v>45058</v>
      </c>
      <c r="AA20" s="356">
        <v>0</v>
      </c>
      <c r="AB20" s="396" t="s">
        <v>442</v>
      </c>
      <c r="AC20" s="397">
        <v>44953</v>
      </c>
      <c r="AD20" s="398">
        <v>0</v>
      </c>
      <c r="AE20" s="198">
        <f t="shared" si="0"/>
        <v>0</v>
      </c>
      <c r="AF20" s="37">
        <f t="shared" si="1"/>
        <v>0</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0</v>
      </c>
      <c r="BZ20" s="172">
        <f t="shared" si="3"/>
        <v>0</v>
      </c>
      <c r="CA20" s="1"/>
      <c r="CB20" s="1"/>
      <c r="CC20" s="1"/>
      <c r="CD20" s="1"/>
      <c r="CE20" s="1"/>
      <c r="CF20" s="1"/>
      <c r="CG20" s="1"/>
      <c r="CH20" s="1"/>
      <c r="CI20" s="1"/>
      <c r="CJ20" s="1"/>
      <c r="CK20" s="1"/>
      <c r="CL20" s="1"/>
      <c r="CM20" s="1"/>
      <c r="CN20" s="1"/>
      <c r="CO20" s="1"/>
      <c r="CP20" s="1"/>
      <c r="CQ20" s="1"/>
      <c r="CR20" s="1"/>
      <c r="CS20" s="1"/>
      <c r="CT20" s="1"/>
    </row>
    <row r="21" spans="1:98" ht="63.75" customHeight="1" thickBot="1">
      <c r="A21" s="1"/>
      <c r="B21" s="1"/>
      <c r="C21" s="651"/>
      <c r="D21" s="652"/>
      <c r="E21" s="652"/>
      <c r="F21" s="652"/>
      <c r="G21" s="652"/>
      <c r="H21" s="652"/>
      <c r="I21" s="652"/>
      <c r="J21" s="652"/>
      <c r="K21" s="652"/>
      <c r="L21" s="652"/>
      <c r="M21" s="652"/>
      <c r="N21" s="652"/>
      <c r="O21" s="652"/>
      <c r="P21" s="652"/>
      <c r="Q21" s="652"/>
      <c r="R21" s="652"/>
      <c r="S21" s="652"/>
      <c r="T21" s="652"/>
      <c r="U21" s="653"/>
      <c r="V21" s="654" t="s">
        <v>41</v>
      </c>
      <c r="W21" s="655"/>
      <c r="X21" s="655"/>
      <c r="Y21" s="655"/>
      <c r="Z21" s="655"/>
      <c r="AA21" s="655"/>
      <c r="AB21" s="655"/>
      <c r="AC21" s="655"/>
      <c r="AD21" s="655"/>
      <c r="AE21" s="655"/>
      <c r="AF21" s="656"/>
      <c r="AG21" s="654" t="s">
        <v>43</v>
      </c>
      <c r="AH21" s="655"/>
      <c r="AI21" s="655"/>
      <c r="AJ21" s="655"/>
      <c r="AK21" s="655"/>
      <c r="AL21" s="655"/>
      <c r="AM21" s="655"/>
      <c r="AN21" s="655"/>
      <c r="AO21" s="655"/>
      <c r="AP21" s="655"/>
      <c r="AQ21" s="656"/>
      <c r="AR21" s="654" t="s">
        <v>45</v>
      </c>
      <c r="AS21" s="655"/>
      <c r="AT21" s="655"/>
      <c r="AU21" s="655"/>
      <c r="AV21" s="655"/>
      <c r="AW21" s="655"/>
      <c r="AX21" s="655"/>
      <c r="AY21" s="655"/>
      <c r="AZ21" s="655"/>
      <c r="BA21" s="655"/>
      <c r="BB21" s="656"/>
      <c r="BC21" s="654" t="s">
        <v>47</v>
      </c>
      <c r="BD21" s="655"/>
      <c r="BE21" s="655"/>
      <c r="BF21" s="655"/>
      <c r="BG21" s="655"/>
      <c r="BH21" s="655"/>
      <c r="BI21" s="655"/>
      <c r="BJ21" s="655"/>
      <c r="BK21" s="655"/>
      <c r="BL21" s="655"/>
      <c r="BM21" s="656"/>
      <c r="BN21" s="654" t="s">
        <v>41</v>
      </c>
      <c r="BO21" s="655"/>
      <c r="BP21" s="655"/>
      <c r="BQ21" s="655"/>
      <c r="BR21" s="655"/>
      <c r="BS21" s="655"/>
      <c r="BT21" s="655"/>
      <c r="BU21" s="655"/>
      <c r="BV21" s="655"/>
      <c r="BW21" s="655"/>
      <c r="BX21" s="655"/>
      <c r="BY21" s="76" t="s">
        <v>52</v>
      </c>
      <c r="BZ21" s="428">
        <f>(BZ18+BZ19+BZ20)/3</f>
        <v>0.26666666666666666</v>
      </c>
      <c r="CA21" s="1"/>
      <c r="CB21" s="1"/>
      <c r="CC21" s="1"/>
      <c r="CD21" s="1"/>
      <c r="CE21" s="1"/>
      <c r="CF21" s="1"/>
      <c r="CG21" s="1"/>
      <c r="CH21" s="1"/>
      <c r="CI21" s="1"/>
      <c r="CJ21" s="1"/>
      <c r="CK21" s="1"/>
      <c r="CL21" s="1"/>
      <c r="CM21" s="1"/>
      <c r="CN21" s="1"/>
      <c r="CO21" s="1"/>
      <c r="CP21" s="1"/>
      <c r="CQ21" s="1"/>
      <c r="CR21" s="1"/>
      <c r="CS21" s="1"/>
      <c r="CT21" s="1"/>
    </row>
    <row r="22" spans="1:98" ht="51.75" customHeight="1">
      <c r="A22" s="1"/>
      <c r="B22" s="1"/>
      <c r="C22" s="636" t="s">
        <v>11</v>
      </c>
      <c r="D22" s="637"/>
      <c r="E22" s="637"/>
      <c r="F22" s="637"/>
      <c r="G22" s="637"/>
      <c r="H22" s="637"/>
      <c r="I22" s="637"/>
      <c r="J22" s="637"/>
      <c r="K22" s="637"/>
      <c r="L22" s="637"/>
      <c r="M22" s="637"/>
      <c r="N22" s="637"/>
      <c r="O22" s="637"/>
      <c r="P22" s="637"/>
      <c r="Q22" s="637"/>
      <c r="R22" s="637"/>
      <c r="S22" s="637"/>
      <c r="T22" s="1"/>
      <c r="U22" s="1"/>
      <c r="V22" s="638" t="s">
        <v>29</v>
      </c>
      <c r="W22" s="639"/>
      <c r="X22" s="640"/>
      <c r="Y22" s="641" t="s">
        <v>34</v>
      </c>
      <c r="Z22" s="639"/>
      <c r="AA22" s="640"/>
      <c r="AB22" s="641" t="s">
        <v>82</v>
      </c>
      <c r="AC22" s="639"/>
      <c r="AD22" s="642"/>
      <c r="AE22" s="643" t="s">
        <v>38</v>
      </c>
      <c r="AF22" s="645" t="s">
        <v>39</v>
      </c>
      <c r="AG22" s="681" t="s">
        <v>29</v>
      </c>
      <c r="AH22" s="682"/>
      <c r="AI22" s="683"/>
      <c r="AJ22" s="684" t="s">
        <v>34</v>
      </c>
      <c r="AK22" s="682"/>
      <c r="AL22" s="683"/>
      <c r="AM22" s="684" t="s">
        <v>34</v>
      </c>
      <c r="AN22" s="682"/>
      <c r="AO22" s="683"/>
      <c r="AP22" s="662" t="s">
        <v>38</v>
      </c>
      <c r="AQ22" s="676" t="s">
        <v>39</v>
      </c>
      <c r="AR22" s="633" t="s">
        <v>29</v>
      </c>
      <c r="AS22" s="634"/>
      <c r="AT22" s="635"/>
      <c r="AU22" s="633" t="s">
        <v>34</v>
      </c>
      <c r="AV22" s="634"/>
      <c r="AW22" s="635"/>
      <c r="AX22" s="633" t="s">
        <v>34</v>
      </c>
      <c r="AY22" s="634"/>
      <c r="AZ22" s="635"/>
      <c r="BA22" s="662" t="s">
        <v>38</v>
      </c>
      <c r="BB22" s="676" t="s">
        <v>39</v>
      </c>
      <c r="BC22" s="673" t="s">
        <v>29</v>
      </c>
      <c r="BD22" s="674"/>
      <c r="BE22" s="675"/>
      <c r="BF22" s="673" t="s">
        <v>34</v>
      </c>
      <c r="BG22" s="674"/>
      <c r="BH22" s="675"/>
      <c r="BI22" s="673" t="s">
        <v>34</v>
      </c>
      <c r="BJ22" s="674"/>
      <c r="BK22" s="675"/>
      <c r="BL22" s="662" t="s">
        <v>38</v>
      </c>
      <c r="BM22" s="676" t="s">
        <v>39</v>
      </c>
      <c r="BN22" s="678" t="s">
        <v>29</v>
      </c>
      <c r="BO22" s="679"/>
      <c r="BP22" s="680"/>
      <c r="BQ22" s="678" t="s">
        <v>34</v>
      </c>
      <c r="BR22" s="679"/>
      <c r="BS22" s="680"/>
      <c r="BT22" s="678" t="s">
        <v>34</v>
      </c>
      <c r="BU22" s="679"/>
      <c r="BV22" s="680"/>
      <c r="BW22" s="662" t="s">
        <v>38</v>
      </c>
      <c r="BX22" s="664" t="s">
        <v>39</v>
      </c>
      <c r="BY22" s="666" t="s">
        <v>50</v>
      </c>
      <c r="BZ22" s="666"/>
      <c r="CA22" s="1"/>
      <c r="CB22" s="1"/>
      <c r="CC22" s="1"/>
      <c r="CD22" s="1"/>
      <c r="CE22" s="1"/>
      <c r="CF22" s="1"/>
      <c r="CG22" s="1"/>
      <c r="CH22" s="1"/>
      <c r="CI22" s="1"/>
      <c r="CJ22" s="1"/>
      <c r="CK22" s="1"/>
      <c r="CL22" s="1"/>
      <c r="CM22" s="1"/>
      <c r="CN22" s="1"/>
      <c r="CO22" s="1"/>
      <c r="CP22" s="1"/>
      <c r="CQ22" s="1"/>
      <c r="CR22" s="1"/>
      <c r="CS22" s="1"/>
      <c r="CT22" s="1"/>
    </row>
    <row r="23" spans="1:98" ht="57" customHeight="1">
      <c r="A23" s="1"/>
      <c r="B23" s="1"/>
      <c r="C23" s="667" t="s">
        <v>91</v>
      </c>
      <c r="D23" s="668"/>
      <c r="E23" s="668"/>
      <c r="F23" s="668"/>
      <c r="G23" s="669"/>
      <c r="H23" s="667" t="s">
        <v>64</v>
      </c>
      <c r="I23" s="668"/>
      <c r="J23" s="668"/>
      <c r="K23" s="668"/>
      <c r="L23" s="668"/>
      <c r="M23" s="668"/>
      <c r="N23" s="668"/>
      <c r="O23" s="668"/>
      <c r="P23" s="668"/>
      <c r="Q23" s="668"/>
      <c r="R23" s="668"/>
      <c r="S23" s="669"/>
      <c r="T23" s="1"/>
      <c r="U23" s="1"/>
      <c r="V23" s="67" t="s">
        <v>35</v>
      </c>
      <c r="W23" s="26" t="s">
        <v>78</v>
      </c>
      <c r="X23" s="31" t="s">
        <v>76</v>
      </c>
      <c r="Y23" s="30" t="s">
        <v>36</v>
      </c>
      <c r="Z23" s="26" t="s">
        <v>79</v>
      </c>
      <c r="AA23" s="31" t="s">
        <v>77</v>
      </c>
      <c r="AB23" s="30" t="s">
        <v>37</v>
      </c>
      <c r="AC23" s="26" t="s">
        <v>80</v>
      </c>
      <c r="AD23" s="68" t="s">
        <v>81</v>
      </c>
      <c r="AE23" s="644"/>
      <c r="AF23" s="646"/>
      <c r="AG23" s="126" t="s">
        <v>35</v>
      </c>
      <c r="AH23" s="124" t="s">
        <v>78</v>
      </c>
      <c r="AI23" s="125" t="s">
        <v>76</v>
      </c>
      <c r="AJ23" s="123" t="s">
        <v>36</v>
      </c>
      <c r="AK23" s="124" t="s">
        <v>79</v>
      </c>
      <c r="AL23" s="125" t="s">
        <v>77</v>
      </c>
      <c r="AM23" s="123" t="s">
        <v>37</v>
      </c>
      <c r="AN23" s="124" t="s">
        <v>80</v>
      </c>
      <c r="AO23" s="125" t="s">
        <v>81</v>
      </c>
      <c r="AP23" s="663"/>
      <c r="AQ23" s="677"/>
      <c r="AR23" s="46" t="s">
        <v>35</v>
      </c>
      <c r="AS23" s="47" t="s">
        <v>78</v>
      </c>
      <c r="AT23" s="48" t="s">
        <v>76</v>
      </c>
      <c r="AU23" s="46" t="s">
        <v>36</v>
      </c>
      <c r="AV23" s="47" t="s">
        <v>79</v>
      </c>
      <c r="AW23" s="48" t="s">
        <v>77</v>
      </c>
      <c r="AX23" s="46" t="s">
        <v>37</v>
      </c>
      <c r="AY23" s="47" t="s">
        <v>80</v>
      </c>
      <c r="AZ23" s="48" t="s">
        <v>81</v>
      </c>
      <c r="BA23" s="663"/>
      <c r="BB23" s="677"/>
      <c r="BC23" s="49" t="s">
        <v>35</v>
      </c>
      <c r="BD23" s="50" t="s">
        <v>78</v>
      </c>
      <c r="BE23" s="51" t="s">
        <v>76</v>
      </c>
      <c r="BF23" s="49" t="s">
        <v>36</v>
      </c>
      <c r="BG23" s="50" t="s">
        <v>79</v>
      </c>
      <c r="BH23" s="51" t="s">
        <v>77</v>
      </c>
      <c r="BI23" s="49" t="s">
        <v>37</v>
      </c>
      <c r="BJ23" s="50" t="s">
        <v>80</v>
      </c>
      <c r="BK23" s="51" t="s">
        <v>81</v>
      </c>
      <c r="BL23" s="663"/>
      <c r="BM23" s="677"/>
      <c r="BN23" s="52" t="s">
        <v>35</v>
      </c>
      <c r="BO23" s="53" t="s">
        <v>78</v>
      </c>
      <c r="BP23" s="54" t="s">
        <v>76</v>
      </c>
      <c r="BQ23" s="52" t="s">
        <v>36</v>
      </c>
      <c r="BR23" s="53" t="s">
        <v>79</v>
      </c>
      <c r="BS23" s="54" t="s">
        <v>77</v>
      </c>
      <c r="BT23" s="52" t="s">
        <v>37</v>
      </c>
      <c r="BU23" s="53" t="s">
        <v>80</v>
      </c>
      <c r="BV23" s="54" t="s">
        <v>81</v>
      </c>
      <c r="BW23" s="663"/>
      <c r="BX23" s="665"/>
      <c r="BY23" s="22" t="s">
        <v>54</v>
      </c>
      <c r="BZ23" s="56" t="s">
        <v>50</v>
      </c>
      <c r="CA23" s="1"/>
      <c r="CB23" s="1"/>
      <c r="CC23" s="1"/>
      <c r="CD23" s="1"/>
      <c r="CE23" s="1"/>
      <c r="CF23" s="1"/>
      <c r="CG23" s="1"/>
      <c r="CH23" s="1"/>
      <c r="CI23" s="1"/>
      <c r="CJ23" s="1"/>
      <c r="CK23" s="1"/>
      <c r="CL23" s="1"/>
      <c r="CM23" s="1"/>
      <c r="CN23" s="1"/>
      <c r="CO23" s="1"/>
      <c r="CP23" s="1"/>
      <c r="CQ23" s="1"/>
      <c r="CR23" s="1"/>
      <c r="CS23" s="1"/>
      <c r="CT23" s="1"/>
    </row>
    <row r="24" spans="1:98" ht="59.25" customHeight="1" thickBot="1">
      <c r="A24" s="1"/>
      <c r="B24" s="1"/>
      <c r="C24" s="667" t="s">
        <v>57</v>
      </c>
      <c r="D24" s="668"/>
      <c r="E24" s="668"/>
      <c r="F24" s="668"/>
      <c r="G24" s="669"/>
      <c r="H24" s="670" t="s">
        <v>65</v>
      </c>
      <c r="I24" s="671"/>
      <c r="J24" s="671"/>
      <c r="K24" s="671"/>
      <c r="L24" s="671"/>
      <c r="M24" s="671"/>
      <c r="N24" s="671"/>
      <c r="O24" s="671"/>
      <c r="P24" s="671"/>
      <c r="Q24" s="671"/>
      <c r="R24" s="671"/>
      <c r="S24" s="672"/>
      <c r="T24" s="1"/>
      <c r="U24" s="1"/>
      <c r="V24" s="186">
        <v>75000000</v>
      </c>
      <c r="W24" s="187">
        <v>55588467</v>
      </c>
      <c r="X24" s="204">
        <f>W24/V24</f>
        <v>0.74117955999999996</v>
      </c>
      <c r="Y24" s="201"/>
      <c r="Z24" s="187">
        <v>18975000</v>
      </c>
      <c r="AA24" s="200"/>
      <c r="AB24" s="325">
        <f>V24</f>
        <v>75000000</v>
      </c>
      <c r="AC24" s="202">
        <f>74989585-W24-Z24</f>
        <v>426118</v>
      </c>
      <c r="AD24" s="203"/>
      <c r="AE24" s="205">
        <f>W24+Z24+AC24</f>
        <v>74989585</v>
      </c>
      <c r="AF24" s="220">
        <f>AE24/AB24</f>
        <v>0.99986113333333337</v>
      </c>
      <c r="AG24" s="39"/>
      <c r="AH24" s="28"/>
      <c r="AI24" s="41"/>
      <c r="AJ24" s="40"/>
      <c r="AK24" s="28"/>
      <c r="AL24" s="41"/>
      <c r="AM24" s="43"/>
      <c r="AN24" s="44"/>
      <c r="AO24" s="45"/>
      <c r="AP24" s="42"/>
      <c r="AQ24" s="29"/>
      <c r="AR24" s="40"/>
      <c r="AS24" s="28"/>
      <c r="AT24" s="41"/>
      <c r="AU24" s="40"/>
      <c r="AV24" s="28"/>
      <c r="AW24" s="41"/>
      <c r="AX24" s="43"/>
      <c r="AY24" s="44"/>
      <c r="AZ24" s="45"/>
      <c r="BA24" s="42"/>
      <c r="BB24" s="29"/>
      <c r="BC24" s="40"/>
      <c r="BD24" s="28"/>
      <c r="BE24" s="41"/>
      <c r="BF24" s="40"/>
      <c r="BG24" s="28"/>
      <c r="BH24" s="41"/>
      <c r="BI24" s="43"/>
      <c r="BJ24" s="44"/>
      <c r="BK24" s="45"/>
      <c r="BL24" s="42"/>
      <c r="BM24" s="29"/>
      <c r="BN24" s="40"/>
      <c r="BO24" s="28"/>
      <c r="BP24" s="41"/>
      <c r="BQ24" s="40"/>
      <c r="BR24" s="28"/>
      <c r="BS24" s="41"/>
      <c r="BT24" s="43"/>
      <c r="BU24" s="44"/>
      <c r="BV24" s="45"/>
      <c r="BW24" s="42"/>
      <c r="BX24" s="55"/>
      <c r="BY24" s="372">
        <f>AB24+AM24+AX24+BI24+BT24</f>
        <v>75000000</v>
      </c>
      <c r="BZ24" s="372">
        <f>AE24+AP24+BA24+BL24+BW24</f>
        <v>74989585</v>
      </c>
      <c r="CA24" s="1"/>
      <c r="CB24" s="1"/>
      <c r="CC24" s="1"/>
      <c r="CD24" s="1"/>
      <c r="CE24" s="1"/>
      <c r="CF24" s="1"/>
      <c r="CG24" s="1"/>
      <c r="CH24" s="1"/>
      <c r="CI24" s="1"/>
      <c r="CJ24" s="1"/>
      <c r="CK24" s="1"/>
      <c r="CL24" s="1"/>
      <c r="CM24" s="1"/>
      <c r="CN24" s="1"/>
      <c r="CO24" s="1"/>
      <c r="CP24" s="1"/>
      <c r="CQ24" s="1"/>
      <c r="CR24" s="1"/>
      <c r="CS24" s="1"/>
      <c r="CT24" s="1"/>
    </row>
    <row r="25" spans="1:98" ht="69.75" customHeight="1" thickBot="1">
      <c r="A25" s="1"/>
      <c r="B25" s="1"/>
      <c r="C25" s="667" t="s">
        <v>58</v>
      </c>
      <c r="D25" s="668"/>
      <c r="E25" s="668"/>
      <c r="F25" s="668"/>
      <c r="G25" s="669"/>
      <c r="H25" s="670" t="s">
        <v>66</v>
      </c>
      <c r="I25" s="671"/>
      <c r="J25" s="671"/>
      <c r="K25" s="671"/>
      <c r="L25" s="671"/>
      <c r="M25" s="671"/>
      <c r="N25" s="671"/>
      <c r="O25" s="671"/>
      <c r="P25" s="671"/>
      <c r="Q25" s="671"/>
      <c r="R25" s="671"/>
      <c r="S25" s="672"/>
      <c r="T25" s="1"/>
      <c r="U25" s="1"/>
      <c r="V25" s="726" t="s">
        <v>83</v>
      </c>
      <c r="W25" s="727"/>
      <c r="X25" s="728"/>
      <c r="Y25" s="729" t="s">
        <v>84</v>
      </c>
      <c r="Z25" s="727"/>
      <c r="AA25" s="728"/>
      <c r="AB25" s="730" t="s">
        <v>85</v>
      </c>
      <c r="AC25" s="731"/>
      <c r="AD25" s="732"/>
      <c r="AE25" s="1"/>
      <c r="AF25" s="1"/>
      <c r="AG25" s="714" t="s">
        <v>83</v>
      </c>
      <c r="AH25" s="715"/>
      <c r="AI25" s="716"/>
      <c r="AJ25" s="714" t="s">
        <v>84</v>
      </c>
      <c r="AK25" s="715"/>
      <c r="AL25" s="716"/>
      <c r="AM25" s="717" t="s">
        <v>85</v>
      </c>
      <c r="AN25" s="718"/>
      <c r="AO25" s="719"/>
      <c r="AP25" s="1"/>
      <c r="AQ25" s="1"/>
      <c r="AR25" s="720" t="s">
        <v>28</v>
      </c>
      <c r="AS25" s="721"/>
      <c r="AT25" s="722"/>
      <c r="AU25" s="720" t="s">
        <v>89</v>
      </c>
      <c r="AV25" s="721"/>
      <c r="AW25" s="722"/>
      <c r="AX25" s="723" t="s">
        <v>90</v>
      </c>
      <c r="AY25" s="724"/>
      <c r="AZ25" s="725"/>
      <c r="BA25" s="1"/>
      <c r="BB25" s="1"/>
      <c r="BC25" s="685" t="s">
        <v>83</v>
      </c>
      <c r="BD25" s="686"/>
      <c r="BE25" s="687"/>
      <c r="BF25" s="685" t="s">
        <v>84</v>
      </c>
      <c r="BG25" s="686"/>
      <c r="BH25" s="687"/>
      <c r="BI25" s="688" t="s">
        <v>85</v>
      </c>
      <c r="BJ25" s="689"/>
      <c r="BK25" s="690"/>
      <c r="BL25" s="1"/>
      <c r="BM25" s="1"/>
      <c r="BN25" s="691" t="s">
        <v>83</v>
      </c>
      <c r="BO25" s="692"/>
      <c r="BP25" s="693"/>
      <c r="BQ25" s="691" t="s">
        <v>84</v>
      </c>
      <c r="BR25" s="692"/>
      <c r="BS25" s="693"/>
      <c r="BT25" s="694" t="s">
        <v>85</v>
      </c>
      <c r="BU25" s="695"/>
      <c r="BV25" s="696"/>
      <c r="BW25" s="1"/>
      <c r="BX25" s="1"/>
      <c r="BY25" s="76" t="s">
        <v>53</v>
      </c>
      <c r="BZ25" s="374">
        <f>BZ24/BY24</f>
        <v>0.99986113333333337</v>
      </c>
      <c r="CA25" s="1"/>
      <c r="CB25" s="1"/>
      <c r="CC25" s="1"/>
      <c r="CD25" s="1"/>
      <c r="CE25" s="1"/>
      <c r="CF25" s="1"/>
      <c r="CG25" s="1"/>
      <c r="CH25" s="1"/>
      <c r="CI25" s="1"/>
      <c r="CJ25" s="1"/>
      <c r="CK25" s="1"/>
      <c r="CL25" s="1"/>
      <c r="CM25" s="1"/>
      <c r="CN25" s="1"/>
      <c r="CO25" s="1"/>
      <c r="CP25" s="1"/>
      <c r="CQ25" s="1"/>
      <c r="CR25" s="1"/>
      <c r="CS25" s="1"/>
      <c r="CT25" s="1"/>
    </row>
    <row r="26" spans="1:98" ht="31.5" customHeight="1">
      <c r="A26" s="1"/>
      <c r="B26" s="1"/>
      <c r="C26" s="667" t="s">
        <v>59</v>
      </c>
      <c r="D26" s="668"/>
      <c r="E26" s="668"/>
      <c r="F26" s="668"/>
      <c r="G26" s="669"/>
      <c r="H26" s="670" t="s">
        <v>67</v>
      </c>
      <c r="I26" s="671"/>
      <c r="J26" s="671"/>
      <c r="K26" s="671"/>
      <c r="L26" s="671"/>
      <c r="M26" s="671"/>
      <c r="N26" s="671"/>
      <c r="O26" s="671"/>
      <c r="P26" s="671"/>
      <c r="Q26" s="671"/>
      <c r="R26" s="671"/>
      <c r="S26" s="672"/>
      <c r="T26" s="1"/>
      <c r="U26" s="1"/>
      <c r="V26" s="740"/>
      <c r="W26" s="741"/>
      <c r="X26" s="742"/>
      <c r="Y26" s="746" t="s">
        <v>403</v>
      </c>
      <c r="Z26" s="747"/>
      <c r="AA26" s="748"/>
      <c r="AB26" s="709"/>
      <c r="AC26" s="710"/>
      <c r="AD26" s="711"/>
      <c r="AE26" s="378"/>
      <c r="AF26" s="1"/>
      <c r="AG26" s="703"/>
      <c r="AH26" s="704"/>
      <c r="AI26" s="705"/>
      <c r="AJ26" s="703"/>
      <c r="AK26" s="704"/>
      <c r="AL26" s="705"/>
      <c r="AM26" s="709"/>
      <c r="AN26" s="710"/>
      <c r="AO26" s="736"/>
      <c r="AP26" s="1"/>
      <c r="AQ26" s="1"/>
      <c r="AR26" s="703"/>
      <c r="AS26" s="704"/>
      <c r="AT26" s="705"/>
      <c r="AU26" s="703"/>
      <c r="AV26" s="704"/>
      <c r="AW26" s="705"/>
      <c r="AX26" s="709"/>
      <c r="AY26" s="710"/>
      <c r="AZ26" s="736"/>
      <c r="BA26" s="1"/>
      <c r="BB26" s="1"/>
      <c r="BC26" s="703"/>
      <c r="BD26" s="704"/>
      <c r="BE26" s="705"/>
      <c r="BF26" s="703"/>
      <c r="BG26" s="704"/>
      <c r="BH26" s="705"/>
      <c r="BI26" s="709"/>
      <c r="BJ26" s="710"/>
      <c r="BK26" s="736"/>
      <c r="BL26" s="1"/>
      <c r="BM26" s="1"/>
      <c r="BN26" s="703"/>
      <c r="BO26" s="704"/>
      <c r="BP26" s="705"/>
      <c r="BQ26" s="703"/>
      <c r="BR26" s="704"/>
      <c r="BS26" s="705"/>
      <c r="BT26" s="709"/>
      <c r="BU26" s="710"/>
      <c r="BV26" s="736"/>
      <c r="BW26" s="1"/>
      <c r="BX26" s="1"/>
      <c r="BY26" s="1"/>
      <c r="BZ26" s="1"/>
      <c r="CA26" s="1"/>
      <c r="CB26" s="1"/>
      <c r="CC26" s="1"/>
      <c r="CD26" s="1"/>
      <c r="CE26" s="1"/>
      <c r="CF26" s="1"/>
      <c r="CG26" s="1"/>
      <c r="CH26" s="1"/>
      <c r="CI26" s="1"/>
      <c r="CJ26" s="1"/>
      <c r="CK26" s="1"/>
      <c r="CL26" s="1"/>
      <c r="CM26" s="1"/>
      <c r="CN26" s="1"/>
      <c r="CO26" s="1"/>
      <c r="CP26" s="1"/>
      <c r="CQ26" s="1"/>
      <c r="CR26" s="1"/>
    </row>
    <row r="27" spans="1:98" ht="30.75" customHeight="1">
      <c r="A27" s="1"/>
      <c r="B27" s="1"/>
      <c r="C27" s="667" t="s">
        <v>60</v>
      </c>
      <c r="D27" s="668"/>
      <c r="E27" s="668"/>
      <c r="F27" s="668"/>
      <c r="G27" s="669"/>
      <c r="H27" s="670" t="s">
        <v>68</v>
      </c>
      <c r="I27" s="671"/>
      <c r="J27" s="671"/>
      <c r="K27" s="671"/>
      <c r="L27" s="671"/>
      <c r="M27" s="671"/>
      <c r="N27" s="671"/>
      <c r="O27" s="671"/>
      <c r="P27" s="671"/>
      <c r="Q27" s="671"/>
      <c r="R27" s="671"/>
      <c r="S27" s="672"/>
      <c r="T27" s="1"/>
      <c r="U27" s="1"/>
      <c r="V27" s="740"/>
      <c r="W27" s="741"/>
      <c r="X27" s="742"/>
      <c r="Y27" s="746"/>
      <c r="Z27" s="747"/>
      <c r="AA27" s="748"/>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40.5" customHeight="1">
      <c r="A28" s="1"/>
      <c r="B28" s="1"/>
      <c r="C28" s="737" t="s">
        <v>61</v>
      </c>
      <c r="D28" s="738"/>
      <c r="E28" s="738"/>
      <c r="F28" s="738"/>
      <c r="G28" s="739"/>
      <c r="H28" s="670" t="s">
        <v>69</v>
      </c>
      <c r="I28" s="671"/>
      <c r="J28" s="671"/>
      <c r="K28" s="671"/>
      <c r="L28" s="671"/>
      <c r="M28" s="671"/>
      <c r="N28" s="671"/>
      <c r="O28" s="671"/>
      <c r="P28" s="671"/>
      <c r="Q28" s="671"/>
      <c r="R28" s="671"/>
      <c r="S28" s="672"/>
      <c r="T28" s="1"/>
      <c r="U28" s="1"/>
      <c r="V28" s="740"/>
      <c r="W28" s="741"/>
      <c r="X28" s="742"/>
      <c r="Y28" s="746"/>
      <c r="Z28" s="747"/>
      <c r="AA28" s="748"/>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32.25" customHeight="1">
      <c r="A29" s="1"/>
      <c r="B29" s="1"/>
      <c r="C29" s="667" t="s">
        <v>62</v>
      </c>
      <c r="D29" s="668"/>
      <c r="E29" s="668"/>
      <c r="F29" s="668"/>
      <c r="G29" s="669"/>
      <c r="H29" s="670" t="s">
        <v>70</v>
      </c>
      <c r="I29" s="671"/>
      <c r="J29" s="671"/>
      <c r="K29" s="671"/>
      <c r="L29" s="671"/>
      <c r="M29" s="671"/>
      <c r="N29" s="671"/>
      <c r="O29" s="671"/>
      <c r="P29" s="671"/>
      <c r="Q29" s="671"/>
      <c r="R29" s="671"/>
      <c r="S29" s="672"/>
      <c r="T29" s="1"/>
      <c r="U29" s="1"/>
      <c r="V29" s="740"/>
      <c r="W29" s="741"/>
      <c r="X29" s="742"/>
      <c r="Y29" s="746"/>
      <c r="Z29" s="747"/>
      <c r="AA29" s="748"/>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row>
    <row r="30" spans="1:98" ht="42" customHeight="1" thickBot="1">
      <c r="A30" s="1"/>
      <c r="B30" s="1"/>
      <c r="C30" s="667" t="s">
        <v>63</v>
      </c>
      <c r="D30" s="668"/>
      <c r="E30" s="668"/>
      <c r="F30" s="668"/>
      <c r="G30" s="669"/>
      <c r="H30" s="667"/>
      <c r="I30" s="668"/>
      <c r="J30" s="668"/>
      <c r="K30" s="668"/>
      <c r="L30" s="668"/>
      <c r="M30" s="668"/>
      <c r="N30" s="668"/>
      <c r="O30" s="668"/>
      <c r="P30" s="668"/>
      <c r="Q30" s="668"/>
      <c r="R30" s="668"/>
      <c r="S30" s="669"/>
      <c r="T30" s="1"/>
      <c r="U30" s="1"/>
      <c r="V30" s="743"/>
      <c r="W30" s="744"/>
      <c r="X30" s="745"/>
      <c r="Y30" s="749"/>
      <c r="Z30" s="750"/>
      <c r="AA30" s="751"/>
      <c r="AB30" s="706"/>
      <c r="AC30" s="707"/>
      <c r="AD30" s="713"/>
      <c r="AE30" s="1"/>
      <c r="AF30" s="1"/>
      <c r="AG30" s="733"/>
      <c r="AH30" s="734"/>
      <c r="AI30" s="735"/>
      <c r="AJ30" s="733"/>
      <c r="AK30" s="734"/>
      <c r="AL30" s="735"/>
      <c r="AM30" s="733"/>
      <c r="AN30" s="734"/>
      <c r="AO30" s="735"/>
      <c r="AP30" s="1"/>
      <c r="AQ30" s="1"/>
      <c r="AR30" s="733"/>
      <c r="AS30" s="734"/>
      <c r="AT30" s="735"/>
      <c r="AU30" s="733"/>
      <c r="AV30" s="734"/>
      <c r="AW30" s="735"/>
      <c r="AX30" s="733"/>
      <c r="AY30" s="734"/>
      <c r="AZ30" s="735"/>
      <c r="BA30" s="1"/>
      <c r="BB30" s="1"/>
      <c r="BC30" s="733"/>
      <c r="BD30" s="734"/>
      <c r="BE30" s="735"/>
      <c r="BF30" s="733"/>
      <c r="BG30" s="734"/>
      <c r="BH30" s="735"/>
      <c r="BI30" s="733"/>
      <c r="BJ30" s="734"/>
      <c r="BK30" s="735"/>
      <c r="BL30" s="1"/>
      <c r="BM30" s="1"/>
      <c r="BN30" s="733"/>
      <c r="BO30" s="734"/>
      <c r="BP30" s="735"/>
      <c r="BQ30" s="733"/>
      <c r="BR30" s="734"/>
      <c r="BS30" s="735"/>
      <c r="BT30" s="733"/>
      <c r="BU30" s="734"/>
      <c r="BV30" s="735"/>
      <c r="BW30" s="1"/>
      <c r="BX30" s="1"/>
      <c r="BY30" s="1"/>
      <c r="BZ30" s="1"/>
      <c r="CA30" s="1"/>
      <c r="CB30" s="1"/>
      <c r="CC30" s="1"/>
      <c r="CD30" s="1"/>
      <c r="CE30" s="1"/>
      <c r="CF30" s="1"/>
      <c r="CG30" s="1"/>
      <c r="CH30" s="1"/>
      <c r="CI30" s="1"/>
      <c r="CJ30" s="1"/>
      <c r="CK30" s="1"/>
      <c r="CL30" s="1"/>
      <c r="CM30" s="1"/>
      <c r="CN30" s="1"/>
      <c r="CO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D37" s="14"/>
      <c r="F37" s="1"/>
      <c r="G37" s="1"/>
      <c r="H37" s="1"/>
      <c r="I37" s="1"/>
      <c r="J37" s="1"/>
      <c r="K37" s="1"/>
      <c r="L37" s="1"/>
      <c r="M37" s="14"/>
      <c r="N37" s="14"/>
      <c r="O37" s="14"/>
      <c r="P37" s="14"/>
      <c r="Q37" s="14"/>
      <c r="R37" s="1"/>
      <c r="S37" s="1"/>
      <c r="T37" s="1"/>
      <c r="U37" s="1"/>
      <c r="V37" s="1"/>
      <c r="W37" s="1"/>
      <c r="X37" s="1"/>
      <c r="Y37" s="1"/>
      <c r="Z37" s="14"/>
      <c r="AA37" s="14"/>
      <c r="AB37" s="14"/>
      <c r="AC37" s="14"/>
      <c r="AD37" s="14"/>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G38" s="1"/>
      <c r="H38" s="1"/>
      <c r="I38" s="15"/>
      <c r="J38" s="15"/>
      <c r="K38" s="15"/>
      <c r="L38" s="15"/>
      <c r="M38" s="15"/>
      <c r="N38" s="1"/>
      <c r="O38" s="1"/>
      <c r="P38" s="1"/>
      <c r="Q38" s="1"/>
      <c r="R38" s="1"/>
      <c r="S38" s="1"/>
      <c r="T38" s="1"/>
      <c r="U38" s="1"/>
      <c r="V38" s="19"/>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ustomHeight="1">
      <c r="A39" s="1"/>
      <c r="B39" s="1"/>
      <c r="C39" s="1"/>
      <c r="G39" s="1"/>
      <c r="H39" s="1"/>
      <c r="I39" s="16"/>
      <c r="J39" s="16"/>
      <c r="K39" s="16"/>
      <c r="L39" s="16"/>
      <c r="M39" s="16"/>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7"/>
      <c r="J40" s="17"/>
      <c r="K40" s="17"/>
      <c r="L40" s="17"/>
      <c r="M40" s="17"/>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4"/>
      <c r="H47" s="1"/>
      <c r="I47" s="1"/>
      <c r="J47" s="1"/>
      <c r="K47" s="1"/>
      <c r="L47" s="1"/>
      <c r="M47" s="1"/>
      <c r="N47" s="1"/>
      <c r="O47" s="14"/>
      <c r="P47" s="1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
      <c r="H48" s="1"/>
      <c r="I48" s="1"/>
      <c r="J48" s="19"/>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21"/>
      <c r="G52" s="2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2:AT22"/>
    <mergeCell ref="C22:S22"/>
    <mergeCell ref="V22:X22"/>
    <mergeCell ref="Y22:AA22"/>
    <mergeCell ref="AB22:AD22"/>
    <mergeCell ref="AE22:AE23"/>
    <mergeCell ref="AF22:AF23"/>
    <mergeCell ref="BY16:BY17"/>
    <mergeCell ref="BZ16:BZ17"/>
    <mergeCell ref="C21:U21"/>
    <mergeCell ref="V21:AF21"/>
    <mergeCell ref="AG21:AQ21"/>
    <mergeCell ref="AR21:BB21"/>
    <mergeCell ref="BC21:BM21"/>
    <mergeCell ref="BN21:BX21"/>
    <mergeCell ref="BM16:BM17"/>
    <mergeCell ref="BN16:BP16"/>
    <mergeCell ref="BQ16:BS16"/>
    <mergeCell ref="BT16:BV16"/>
    <mergeCell ref="BW16:BW17"/>
    <mergeCell ref="BX16:BX17"/>
    <mergeCell ref="BA16:BA17"/>
    <mergeCell ref="BB16:BB17"/>
    <mergeCell ref="BC16:BE16"/>
    <mergeCell ref="BW22:BW23"/>
    <mergeCell ref="BX22:BX23"/>
    <mergeCell ref="BY22:BZ22"/>
    <mergeCell ref="C23:G23"/>
    <mergeCell ref="H23:S23"/>
    <mergeCell ref="C24:G24"/>
    <mergeCell ref="H24:S24"/>
    <mergeCell ref="BI22:BK22"/>
    <mergeCell ref="BL22:BL23"/>
    <mergeCell ref="BM22:BM23"/>
    <mergeCell ref="BN22:BP22"/>
    <mergeCell ref="BQ22:BS22"/>
    <mergeCell ref="BT22:BV22"/>
    <mergeCell ref="AU22:AW22"/>
    <mergeCell ref="AX22:AZ22"/>
    <mergeCell ref="BA22:BA23"/>
    <mergeCell ref="BB22:BB23"/>
    <mergeCell ref="BC22:BE22"/>
    <mergeCell ref="BF22:BH22"/>
    <mergeCell ref="AG22:AI22"/>
    <mergeCell ref="AJ22:AL22"/>
    <mergeCell ref="AM22:AO22"/>
    <mergeCell ref="AP22:AP23"/>
    <mergeCell ref="AQ22:AQ23"/>
    <mergeCell ref="BF25:BH25"/>
    <mergeCell ref="BI25:BK25"/>
    <mergeCell ref="BN25:BP25"/>
    <mergeCell ref="BQ25:BS25"/>
    <mergeCell ref="BT25:BV25"/>
    <mergeCell ref="C26:G26"/>
    <mergeCell ref="H26:S26"/>
    <mergeCell ref="V26:X30"/>
    <mergeCell ref="Y26:AA30"/>
    <mergeCell ref="AB26:AD30"/>
    <mergeCell ref="AJ25:AL25"/>
    <mergeCell ref="AM25:AO25"/>
    <mergeCell ref="AR25:AT25"/>
    <mergeCell ref="AU25:AW25"/>
    <mergeCell ref="AX25:AZ25"/>
    <mergeCell ref="BC25:BE25"/>
    <mergeCell ref="C25:G25"/>
    <mergeCell ref="H25:S25"/>
    <mergeCell ref="V25:X25"/>
    <mergeCell ref="Y25:AA25"/>
    <mergeCell ref="AB25:AD25"/>
    <mergeCell ref="AG25:AI25"/>
    <mergeCell ref="BF26:BH30"/>
    <mergeCell ref="BI26:BK30"/>
    <mergeCell ref="BN26:BP30"/>
    <mergeCell ref="BQ26:BS30"/>
    <mergeCell ref="BT26:BV30"/>
    <mergeCell ref="AG26:AI30"/>
    <mergeCell ref="AJ26:AL30"/>
    <mergeCell ref="AM26:AO30"/>
    <mergeCell ref="AR26:AT30"/>
    <mergeCell ref="AU26:AW30"/>
    <mergeCell ref="AX26:AZ30"/>
    <mergeCell ref="C30:G30"/>
    <mergeCell ref="H30:S30"/>
    <mergeCell ref="C27:G27"/>
    <mergeCell ref="H27:S27"/>
    <mergeCell ref="C28:G28"/>
    <mergeCell ref="H28:S28"/>
    <mergeCell ref="C29:G29"/>
    <mergeCell ref="H29:S29"/>
    <mergeCell ref="BC26:BE30"/>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267CA-B188-4472-81FE-AFD614517717}">
  <sheetPr>
    <tabColor theme="4" tint="-0.249977111117893"/>
  </sheetPr>
  <dimension ref="A1:CT73"/>
  <sheetViews>
    <sheetView topLeftCell="N17" zoomScale="50" zoomScaleNormal="50" workbookViewId="0">
      <selection activeCell="AF26" sqref="AF26"/>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196</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197</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16.25" customHeight="1">
      <c r="A18" s="1"/>
      <c r="B18" s="1"/>
      <c r="C18" s="135" t="s">
        <v>198</v>
      </c>
      <c r="D18" s="136" t="s">
        <v>199</v>
      </c>
      <c r="E18" s="137" t="s">
        <v>97</v>
      </c>
      <c r="F18" s="152">
        <v>900</v>
      </c>
      <c r="G18" s="155">
        <v>75</v>
      </c>
      <c r="H18" s="132">
        <v>75</v>
      </c>
      <c r="I18" s="156">
        <v>75</v>
      </c>
      <c r="J18" s="155"/>
      <c r="K18" s="132"/>
      <c r="L18" s="156">
        <v>26</v>
      </c>
      <c r="M18" s="155"/>
      <c r="N18" s="132"/>
      <c r="O18" s="156">
        <v>26</v>
      </c>
      <c r="P18" s="163"/>
      <c r="Q18" s="144"/>
      <c r="R18" s="156">
        <v>26</v>
      </c>
      <c r="S18" s="163"/>
      <c r="T18" s="145"/>
      <c r="U18" s="156">
        <v>26</v>
      </c>
      <c r="V18" s="208" t="s">
        <v>290</v>
      </c>
      <c r="W18" s="208">
        <v>45058</v>
      </c>
      <c r="X18" s="197">
        <v>61</v>
      </c>
      <c r="Y18" s="355" t="s">
        <v>290</v>
      </c>
      <c r="Z18" s="355">
        <v>45184</v>
      </c>
      <c r="AA18" s="356">
        <v>88</v>
      </c>
      <c r="AB18" s="399" t="s">
        <v>290</v>
      </c>
      <c r="AC18" s="399">
        <v>45308</v>
      </c>
      <c r="AD18" s="199">
        <v>62</v>
      </c>
      <c r="AE18" s="198">
        <f>X18+AA18+AD18</f>
        <v>211</v>
      </c>
      <c r="AF18" s="37">
        <f>AE18/F18</f>
        <v>0.23444444444444446</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211</v>
      </c>
      <c r="BZ18" s="171">
        <f>BY18/F18</f>
        <v>0.23444444444444446</v>
      </c>
      <c r="CA18" s="1"/>
      <c r="CB18" s="1"/>
      <c r="CC18" s="1"/>
      <c r="CD18" s="1"/>
      <c r="CE18" s="1"/>
      <c r="CF18" s="1"/>
      <c r="CG18" s="1"/>
      <c r="CH18" s="1"/>
      <c r="CI18" s="1"/>
      <c r="CJ18" s="1"/>
      <c r="CK18" s="1"/>
      <c r="CL18" s="1"/>
      <c r="CM18" s="1"/>
      <c r="CN18" s="1"/>
      <c r="CO18" s="1"/>
      <c r="CP18" s="1"/>
      <c r="CQ18" s="1"/>
      <c r="CR18" s="1"/>
      <c r="CS18" s="1"/>
      <c r="CT18" s="1"/>
    </row>
    <row r="19" spans="1:98" ht="156.75" customHeight="1">
      <c r="A19" s="1"/>
      <c r="B19" s="1"/>
      <c r="C19" s="136" t="s">
        <v>200</v>
      </c>
      <c r="D19" s="136" t="s">
        <v>201</v>
      </c>
      <c r="E19" s="137" t="s">
        <v>97</v>
      </c>
      <c r="F19" s="152">
        <v>41</v>
      </c>
      <c r="G19" s="157">
        <v>2</v>
      </c>
      <c r="H19" s="132">
        <v>3</v>
      </c>
      <c r="I19" s="174">
        <v>3</v>
      </c>
      <c r="J19" s="157"/>
      <c r="K19" s="138"/>
      <c r="L19" s="174">
        <v>8</v>
      </c>
      <c r="M19" s="157"/>
      <c r="N19" s="138"/>
      <c r="O19" s="174">
        <v>8</v>
      </c>
      <c r="P19" s="164"/>
      <c r="Q19" s="139"/>
      <c r="R19" s="174">
        <v>8</v>
      </c>
      <c r="S19" s="164"/>
      <c r="T19" s="139"/>
      <c r="U19" s="174">
        <v>9</v>
      </c>
      <c r="V19" s="208" t="s">
        <v>290</v>
      </c>
      <c r="W19" s="208">
        <v>45058</v>
      </c>
      <c r="X19" s="197">
        <v>16</v>
      </c>
      <c r="Y19" s="355" t="s">
        <v>290</v>
      </c>
      <c r="Z19" s="355">
        <v>45184</v>
      </c>
      <c r="AA19" s="356">
        <v>6</v>
      </c>
      <c r="AB19" s="399" t="s">
        <v>290</v>
      </c>
      <c r="AC19" s="399">
        <v>45308</v>
      </c>
      <c r="AD19" s="199">
        <v>0</v>
      </c>
      <c r="AE19" s="198">
        <f t="shared" ref="AE19" si="0">X19+AA19+AD19</f>
        <v>22</v>
      </c>
      <c r="AF19" s="37">
        <f t="shared" ref="AF19:AF20" si="1">AE19/F19</f>
        <v>0.53658536585365857</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22</v>
      </c>
      <c r="BZ19" s="172">
        <f t="shared" ref="BZ19:BZ20" si="3">BY19/F19</f>
        <v>0.53658536585365857</v>
      </c>
      <c r="CA19" s="1"/>
      <c r="CB19" s="1"/>
      <c r="CC19" s="1"/>
      <c r="CD19" s="1"/>
      <c r="CE19" s="1"/>
      <c r="CF19" s="1"/>
      <c r="CG19" s="1"/>
      <c r="CH19" s="1"/>
      <c r="CI19" s="1"/>
      <c r="CJ19" s="1"/>
      <c r="CK19" s="1"/>
      <c r="CL19" s="1"/>
      <c r="CM19" s="1"/>
      <c r="CN19" s="1"/>
      <c r="CO19" s="1"/>
      <c r="CP19" s="1"/>
      <c r="CQ19" s="1"/>
      <c r="CR19" s="1"/>
      <c r="CS19" s="1"/>
      <c r="CT19" s="1"/>
    </row>
    <row r="20" spans="1:98" ht="105.75" customHeight="1" thickBot="1">
      <c r="A20" s="1"/>
      <c r="B20" s="1"/>
      <c r="C20" s="136" t="s">
        <v>202</v>
      </c>
      <c r="D20" s="136" t="s">
        <v>203</v>
      </c>
      <c r="E20" s="137" t="s">
        <v>97</v>
      </c>
      <c r="F20" s="152">
        <v>2</v>
      </c>
      <c r="G20" s="157"/>
      <c r="H20" s="138"/>
      <c r="I20" s="138"/>
      <c r="J20" s="159"/>
      <c r="K20" s="7"/>
      <c r="L20" s="156">
        <v>1</v>
      </c>
      <c r="M20" s="157"/>
      <c r="N20" s="138"/>
      <c r="O20" s="156"/>
      <c r="P20" s="164"/>
      <c r="Q20" s="139"/>
      <c r="R20" s="156"/>
      <c r="S20" s="164"/>
      <c r="T20" s="139"/>
      <c r="U20" s="156">
        <v>1</v>
      </c>
      <c r="V20" s="208" t="s">
        <v>290</v>
      </c>
      <c r="W20" s="208">
        <v>45058</v>
      </c>
      <c r="X20" s="209">
        <v>0.133333333333333</v>
      </c>
      <c r="Y20" s="355" t="s">
        <v>290</v>
      </c>
      <c r="Z20" s="355">
        <v>45184</v>
      </c>
      <c r="AA20" s="360">
        <v>0.133333333333333</v>
      </c>
      <c r="AB20" s="399" t="s">
        <v>290</v>
      </c>
      <c r="AC20" s="399">
        <v>45308</v>
      </c>
      <c r="AD20" s="410">
        <v>0.133333333333333</v>
      </c>
      <c r="AE20" s="361">
        <f>X20+AA20+AD20</f>
        <v>0.39999999999999902</v>
      </c>
      <c r="AF20" s="37">
        <f t="shared" si="1"/>
        <v>0.19999999999999951</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0.39999999999999902</v>
      </c>
      <c r="BZ20" s="172">
        <f t="shared" si="3"/>
        <v>0.19999999999999951</v>
      </c>
      <c r="CA20" s="1"/>
      <c r="CB20" s="1"/>
      <c r="CC20" s="1"/>
      <c r="CD20" s="1"/>
      <c r="CE20" s="1"/>
      <c r="CF20" s="1"/>
      <c r="CG20" s="1"/>
      <c r="CH20" s="1"/>
      <c r="CI20" s="1"/>
      <c r="CJ20" s="1"/>
      <c r="CK20" s="1"/>
      <c r="CL20" s="1"/>
      <c r="CM20" s="1"/>
      <c r="CN20" s="1"/>
      <c r="CO20" s="1"/>
      <c r="CP20" s="1"/>
      <c r="CQ20" s="1"/>
      <c r="CR20" s="1"/>
      <c r="CS20" s="1"/>
      <c r="CT20" s="1"/>
    </row>
    <row r="21" spans="1:98" ht="63.75" customHeight="1" thickBot="1">
      <c r="A21" s="1"/>
      <c r="B21" s="1"/>
      <c r="C21" s="651"/>
      <c r="D21" s="652"/>
      <c r="E21" s="652"/>
      <c r="F21" s="652"/>
      <c r="G21" s="652"/>
      <c r="H21" s="652"/>
      <c r="I21" s="652"/>
      <c r="J21" s="652"/>
      <c r="K21" s="652"/>
      <c r="L21" s="652"/>
      <c r="M21" s="652"/>
      <c r="N21" s="652"/>
      <c r="O21" s="652"/>
      <c r="P21" s="652"/>
      <c r="Q21" s="652"/>
      <c r="R21" s="652"/>
      <c r="S21" s="652"/>
      <c r="T21" s="652"/>
      <c r="U21" s="653"/>
      <c r="V21" s="654" t="s">
        <v>41</v>
      </c>
      <c r="W21" s="655"/>
      <c r="X21" s="655"/>
      <c r="Y21" s="655"/>
      <c r="Z21" s="655"/>
      <c r="AA21" s="655"/>
      <c r="AB21" s="655"/>
      <c r="AC21" s="655"/>
      <c r="AD21" s="655"/>
      <c r="AE21" s="655"/>
      <c r="AF21" s="656"/>
      <c r="AG21" s="654" t="s">
        <v>43</v>
      </c>
      <c r="AH21" s="655"/>
      <c r="AI21" s="655"/>
      <c r="AJ21" s="655"/>
      <c r="AK21" s="655"/>
      <c r="AL21" s="655"/>
      <c r="AM21" s="655"/>
      <c r="AN21" s="655"/>
      <c r="AO21" s="655"/>
      <c r="AP21" s="655"/>
      <c r="AQ21" s="656"/>
      <c r="AR21" s="654" t="s">
        <v>45</v>
      </c>
      <c r="AS21" s="655"/>
      <c r="AT21" s="655"/>
      <c r="AU21" s="655"/>
      <c r="AV21" s="655"/>
      <c r="AW21" s="655"/>
      <c r="AX21" s="655"/>
      <c r="AY21" s="655"/>
      <c r="AZ21" s="655"/>
      <c r="BA21" s="655"/>
      <c r="BB21" s="656"/>
      <c r="BC21" s="654" t="s">
        <v>47</v>
      </c>
      <c r="BD21" s="655"/>
      <c r="BE21" s="655"/>
      <c r="BF21" s="655"/>
      <c r="BG21" s="655"/>
      <c r="BH21" s="655"/>
      <c r="BI21" s="655"/>
      <c r="BJ21" s="655"/>
      <c r="BK21" s="655"/>
      <c r="BL21" s="655"/>
      <c r="BM21" s="656"/>
      <c r="BN21" s="654" t="s">
        <v>41</v>
      </c>
      <c r="BO21" s="655"/>
      <c r="BP21" s="655"/>
      <c r="BQ21" s="655"/>
      <c r="BR21" s="655"/>
      <c r="BS21" s="655"/>
      <c r="BT21" s="655"/>
      <c r="BU21" s="655"/>
      <c r="BV21" s="655"/>
      <c r="BW21" s="655"/>
      <c r="BX21" s="655"/>
      <c r="BY21" s="76" t="s">
        <v>52</v>
      </c>
      <c r="BZ21" s="409">
        <f>(BZ18+BZ19+BZ20)/3</f>
        <v>0.32367660343270083</v>
      </c>
      <c r="CA21" s="1"/>
      <c r="CB21" s="1"/>
      <c r="CC21" s="1"/>
      <c r="CD21" s="1"/>
      <c r="CE21" s="1"/>
      <c r="CF21" s="1"/>
      <c r="CG21" s="1"/>
      <c r="CH21" s="1"/>
      <c r="CI21" s="1"/>
      <c r="CJ21" s="1"/>
      <c r="CK21" s="1"/>
      <c r="CL21" s="1"/>
      <c r="CM21" s="1"/>
      <c r="CN21" s="1"/>
      <c r="CO21" s="1"/>
      <c r="CP21" s="1"/>
      <c r="CQ21" s="1"/>
      <c r="CR21" s="1"/>
      <c r="CS21" s="1"/>
      <c r="CT21" s="1"/>
    </row>
    <row r="22" spans="1:98" ht="51.75" customHeight="1">
      <c r="A22" s="1"/>
      <c r="B22" s="1"/>
      <c r="C22" s="636" t="s">
        <v>11</v>
      </c>
      <c r="D22" s="637"/>
      <c r="E22" s="637"/>
      <c r="F22" s="637"/>
      <c r="G22" s="637"/>
      <c r="H22" s="637"/>
      <c r="I22" s="637"/>
      <c r="J22" s="637"/>
      <c r="K22" s="637"/>
      <c r="L22" s="637"/>
      <c r="M22" s="637"/>
      <c r="N22" s="637"/>
      <c r="O22" s="637"/>
      <c r="P22" s="637"/>
      <c r="Q22" s="637"/>
      <c r="R22" s="637"/>
      <c r="S22" s="637"/>
      <c r="T22" s="1"/>
      <c r="U22" s="1"/>
      <c r="V22" s="638" t="s">
        <v>29</v>
      </c>
      <c r="W22" s="639"/>
      <c r="X22" s="640"/>
      <c r="Y22" s="641" t="s">
        <v>34</v>
      </c>
      <c r="Z22" s="639"/>
      <c r="AA22" s="640"/>
      <c r="AB22" s="641" t="s">
        <v>82</v>
      </c>
      <c r="AC22" s="639"/>
      <c r="AD22" s="642"/>
      <c r="AE22" s="643" t="s">
        <v>38</v>
      </c>
      <c r="AF22" s="645" t="s">
        <v>39</v>
      </c>
      <c r="AG22" s="681" t="s">
        <v>29</v>
      </c>
      <c r="AH22" s="682"/>
      <c r="AI22" s="683"/>
      <c r="AJ22" s="684" t="s">
        <v>34</v>
      </c>
      <c r="AK22" s="682"/>
      <c r="AL22" s="683"/>
      <c r="AM22" s="684" t="s">
        <v>34</v>
      </c>
      <c r="AN22" s="682"/>
      <c r="AO22" s="683"/>
      <c r="AP22" s="662" t="s">
        <v>38</v>
      </c>
      <c r="AQ22" s="676" t="s">
        <v>39</v>
      </c>
      <c r="AR22" s="633" t="s">
        <v>29</v>
      </c>
      <c r="AS22" s="634"/>
      <c r="AT22" s="635"/>
      <c r="AU22" s="633" t="s">
        <v>34</v>
      </c>
      <c r="AV22" s="634"/>
      <c r="AW22" s="635"/>
      <c r="AX22" s="633" t="s">
        <v>34</v>
      </c>
      <c r="AY22" s="634"/>
      <c r="AZ22" s="635"/>
      <c r="BA22" s="662" t="s">
        <v>38</v>
      </c>
      <c r="BB22" s="676" t="s">
        <v>39</v>
      </c>
      <c r="BC22" s="673" t="s">
        <v>29</v>
      </c>
      <c r="BD22" s="674"/>
      <c r="BE22" s="675"/>
      <c r="BF22" s="673" t="s">
        <v>34</v>
      </c>
      <c r="BG22" s="674"/>
      <c r="BH22" s="675"/>
      <c r="BI22" s="673" t="s">
        <v>34</v>
      </c>
      <c r="BJ22" s="674"/>
      <c r="BK22" s="675"/>
      <c r="BL22" s="662" t="s">
        <v>38</v>
      </c>
      <c r="BM22" s="676" t="s">
        <v>39</v>
      </c>
      <c r="BN22" s="678" t="s">
        <v>29</v>
      </c>
      <c r="BO22" s="679"/>
      <c r="BP22" s="680"/>
      <c r="BQ22" s="678" t="s">
        <v>34</v>
      </c>
      <c r="BR22" s="679"/>
      <c r="BS22" s="680"/>
      <c r="BT22" s="678" t="s">
        <v>34</v>
      </c>
      <c r="BU22" s="679"/>
      <c r="BV22" s="680"/>
      <c r="BW22" s="662" t="s">
        <v>38</v>
      </c>
      <c r="BX22" s="664" t="s">
        <v>39</v>
      </c>
      <c r="BY22" s="666" t="s">
        <v>50</v>
      </c>
      <c r="BZ22" s="666"/>
      <c r="CA22" s="1"/>
      <c r="CB22" s="1"/>
      <c r="CC22" s="1"/>
      <c r="CD22" s="1"/>
      <c r="CE22" s="1"/>
      <c r="CF22" s="1"/>
      <c r="CG22" s="1"/>
      <c r="CH22" s="1"/>
      <c r="CI22" s="1"/>
      <c r="CJ22" s="1"/>
      <c r="CK22" s="1"/>
      <c r="CL22" s="1"/>
      <c r="CM22" s="1"/>
      <c r="CN22" s="1"/>
      <c r="CO22" s="1"/>
      <c r="CP22" s="1"/>
      <c r="CQ22" s="1"/>
      <c r="CR22" s="1"/>
      <c r="CS22" s="1"/>
      <c r="CT22" s="1"/>
    </row>
    <row r="23" spans="1:98" ht="57" customHeight="1">
      <c r="A23" s="1"/>
      <c r="B23" s="1"/>
      <c r="C23" s="667" t="s">
        <v>91</v>
      </c>
      <c r="D23" s="668"/>
      <c r="E23" s="668"/>
      <c r="F23" s="668"/>
      <c r="G23" s="669"/>
      <c r="H23" s="667" t="s">
        <v>64</v>
      </c>
      <c r="I23" s="668"/>
      <c r="J23" s="668"/>
      <c r="K23" s="668"/>
      <c r="L23" s="668"/>
      <c r="M23" s="668"/>
      <c r="N23" s="668"/>
      <c r="O23" s="668"/>
      <c r="P23" s="668"/>
      <c r="Q23" s="668"/>
      <c r="R23" s="668"/>
      <c r="S23" s="669"/>
      <c r="T23" s="1"/>
      <c r="U23" s="1"/>
      <c r="V23" s="67" t="s">
        <v>35</v>
      </c>
      <c r="W23" s="26" t="s">
        <v>78</v>
      </c>
      <c r="X23" s="31" t="s">
        <v>76</v>
      </c>
      <c r="Y23" s="30" t="s">
        <v>36</v>
      </c>
      <c r="Z23" s="26" t="s">
        <v>79</v>
      </c>
      <c r="AA23" s="31" t="s">
        <v>77</v>
      </c>
      <c r="AB23" s="30" t="s">
        <v>37</v>
      </c>
      <c r="AC23" s="26" t="s">
        <v>80</v>
      </c>
      <c r="AD23" s="68" t="s">
        <v>81</v>
      </c>
      <c r="AE23" s="644"/>
      <c r="AF23" s="646"/>
      <c r="AG23" s="126" t="s">
        <v>35</v>
      </c>
      <c r="AH23" s="124" t="s">
        <v>78</v>
      </c>
      <c r="AI23" s="125" t="s">
        <v>76</v>
      </c>
      <c r="AJ23" s="123" t="s">
        <v>36</v>
      </c>
      <c r="AK23" s="124" t="s">
        <v>79</v>
      </c>
      <c r="AL23" s="125" t="s">
        <v>77</v>
      </c>
      <c r="AM23" s="123" t="s">
        <v>37</v>
      </c>
      <c r="AN23" s="124" t="s">
        <v>80</v>
      </c>
      <c r="AO23" s="125" t="s">
        <v>81</v>
      </c>
      <c r="AP23" s="663"/>
      <c r="AQ23" s="677"/>
      <c r="AR23" s="46" t="s">
        <v>35</v>
      </c>
      <c r="AS23" s="47" t="s">
        <v>78</v>
      </c>
      <c r="AT23" s="48" t="s">
        <v>76</v>
      </c>
      <c r="AU23" s="46" t="s">
        <v>36</v>
      </c>
      <c r="AV23" s="47" t="s">
        <v>79</v>
      </c>
      <c r="AW23" s="48" t="s">
        <v>77</v>
      </c>
      <c r="AX23" s="46" t="s">
        <v>37</v>
      </c>
      <c r="AY23" s="47" t="s">
        <v>80</v>
      </c>
      <c r="AZ23" s="48" t="s">
        <v>81</v>
      </c>
      <c r="BA23" s="663"/>
      <c r="BB23" s="677"/>
      <c r="BC23" s="49" t="s">
        <v>35</v>
      </c>
      <c r="BD23" s="50" t="s">
        <v>78</v>
      </c>
      <c r="BE23" s="51" t="s">
        <v>76</v>
      </c>
      <c r="BF23" s="49" t="s">
        <v>36</v>
      </c>
      <c r="BG23" s="50" t="s">
        <v>79</v>
      </c>
      <c r="BH23" s="51" t="s">
        <v>77</v>
      </c>
      <c r="BI23" s="49" t="s">
        <v>37</v>
      </c>
      <c r="BJ23" s="50" t="s">
        <v>80</v>
      </c>
      <c r="BK23" s="51" t="s">
        <v>81</v>
      </c>
      <c r="BL23" s="663"/>
      <c r="BM23" s="677"/>
      <c r="BN23" s="52" t="s">
        <v>35</v>
      </c>
      <c r="BO23" s="53" t="s">
        <v>78</v>
      </c>
      <c r="BP23" s="54" t="s">
        <v>76</v>
      </c>
      <c r="BQ23" s="52" t="s">
        <v>36</v>
      </c>
      <c r="BR23" s="53" t="s">
        <v>79</v>
      </c>
      <c r="BS23" s="54" t="s">
        <v>77</v>
      </c>
      <c r="BT23" s="52" t="s">
        <v>37</v>
      </c>
      <c r="BU23" s="53" t="s">
        <v>80</v>
      </c>
      <c r="BV23" s="54" t="s">
        <v>81</v>
      </c>
      <c r="BW23" s="663"/>
      <c r="BX23" s="665"/>
      <c r="BY23" s="22" t="s">
        <v>54</v>
      </c>
      <c r="BZ23" s="56" t="s">
        <v>50</v>
      </c>
      <c r="CA23" s="1"/>
      <c r="CB23" s="1"/>
      <c r="CC23" s="1"/>
      <c r="CD23" s="1"/>
      <c r="CE23" s="1"/>
      <c r="CF23" s="1"/>
      <c r="CG23" s="1"/>
      <c r="CH23" s="1"/>
      <c r="CI23" s="1"/>
      <c r="CJ23" s="1"/>
      <c r="CK23" s="1"/>
      <c r="CL23" s="1"/>
      <c r="CM23" s="1"/>
      <c r="CN23" s="1"/>
      <c r="CO23" s="1"/>
      <c r="CP23" s="1"/>
      <c r="CQ23" s="1"/>
      <c r="CR23" s="1"/>
      <c r="CS23" s="1"/>
      <c r="CT23" s="1"/>
    </row>
    <row r="24" spans="1:98" ht="59.25" customHeight="1" thickBot="1">
      <c r="A24" s="1"/>
      <c r="B24" s="1"/>
      <c r="C24" s="667" t="s">
        <v>57</v>
      </c>
      <c r="D24" s="668"/>
      <c r="E24" s="668"/>
      <c r="F24" s="668"/>
      <c r="G24" s="669"/>
      <c r="H24" s="670" t="s">
        <v>65</v>
      </c>
      <c r="I24" s="671"/>
      <c r="J24" s="671"/>
      <c r="K24" s="671"/>
      <c r="L24" s="671"/>
      <c r="M24" s="671"/>
      <c r="N24" s="671"/>
      <c r="O24" s="671"/>
      <c r="P24" s="671"/>
      <c r="Q24" s="671"/>
      <c r="R24" s="671"/>
      <c r="S24" s="672"/>
      <c r="T24" s="1"/>
      <c r="U24" s="1"/>
      <c r="V24" s="186">
        <v>350000000</v>
      </c>
      <c r="W24" s="187">
        <v>118351841</v>
      </c>
      <c r="X24" s="207"/>
      <c r="Y24" s="178">
        <v>505829765</v>
      </c>
      <c r="Z24" s="178">
        <v>124540892</v>
      </c>
      <c r="AA24" s="207"/>
      <c r="AB24" s="214">
        <f>V24+Y24</f>
        <v>855829765</v>
      </c>
      <c r="AC24" s="178">
        <f>347065499-W24-Z24</f>
        <v>104172766</v>
      </c>
      <c r="AD24" s="213"/>
      <c r="AE24" s="324">
        <f>W24+Z24+AC24</f>
        <v>347065499</v>
      </c>
      <c r="AF24" s="216">
        <f>AE24/AB24</f>
        <v>0.40553099832885575</v>
      </c>
      <c r="AG24" s="39"/>
      <c r="AH24" s="28"/>
      <c r="AI24" s="41"/>
      <c r="AJ24" s="40"/>
      <c r="AK24" s="28"/>
      <c r="AL24" s="41"/>
      <c r="AM24" s="43"/>
      <c r="AN24" s="44"/>
      <c r="AO24" s="45"/>
      <c r="AP24" s="42"/>
      <c r="AQ24" s="29"/>
      <c r="AR24" s="40"/>
      <c r="AS24" s="28"/>
      <c r="AT24" s="41"/>
      <c r="AU24" s="40"/>
      <c r="AV24" s="28"/>
      <c r="AW24" s="41"/>
      <c r="AX24" s="43"/>
      <c r="AY24" s="44"/>
      <c r="AZ24" s="45"/>
      <c r="BA24" s="42"/>
      <c r="BB24" s="29"/>
      <c r="BC24" s="40"/>
      <c r="BD24" s="28"/>
      <c r="BE24" s="41"/>
      <c r="BF24" s="40"/>
      <c r="BG24" s="28"/>
      <c r="BH24" s="41"/>
      <c r="BI24" s="43"/>
      <c r="BJ24" s="44"/>
      <c r="BK24" s="45"/>
      <c r="BL24" s="42"/>
      <c r="BM24" s="29"/>
      <c r="BN24" s="40"/>
      <c r="BO24" s="28"/>
      <c r="BP24" s="41"/>
      <c r="BQ24" s="40"/>
      <c r="BR24" s="28"/>
      <c r="BS24" s="41"/>
      <c r="BT24" s="43"/>
      <c r="BU24" s="44"/>
      <c r="BV24" s="45"/>
      <c r="BW24" s="42"/>
      <c r="BX24" s="55"/>
      <c r="BY24" s="372">
        <f>AB24+AM24+AX24+BI24+BT24</f>
        <v>855829765</v>
      </c>
      <c r="BZ24" s="372">
        <f>AE24+AP24+BA24+BL24+BW24</f>
        <v>347065499</v>
      </c>
      <c r="CA24" s="1"/>
      <c r="CB24" s="1"/>
      <c r="CC24" s="1"/>
      <c r="CD24" s="1"/>
      <c r="CE24" s="1"/>
      <c r="CF24" s="1"/>
      <c r="CG24" s="1"/>
      <c r="CH24" s="1"/>
      <c r="CI24" s="1"/>
      <c r="CJ24" s="1"/>
      <c r="CK24" s="1"/>
      <c r="CL24" s="1"/>
      <c r="CM24" s="1"/>
      <c r="CN24" s="1"/>
      <c r="CO24" s="1"/>
      <c r="CP24" s="1"/>
      <c r="CQ24" s="1"/>
      <c r="CR24" s="1"/>
      <c r="CS24" s="1"/>
      <c r="CT24" s="1"/>
    </row>
    <row r="25" spans="1:98" ht="69.75" customHeight="1" thickBot="1">
      <c r="A25" s="1"/>
      <c r="B25" s="1"/>
      <c r="C25" s="667" t="s">
        <v>58</v>
      </c>
      <c r="D25" s="668"/>
      <c r="E25" s="668"/>
      <c r="F25" s="668"/>
      <c r="G25" s="669"/>
      <c r="H25" s="670" t="s">
        <v>66</v>
      </c>
      <c r="I25" s="671"/>
      <c r="J25" s="671"/>
      <c r="K25" s="671"/>
      <c r="L25" s="671"/>
      <c r="M25" s="671"/>
      <c r="N25" s="671"/>
      <c r="O25" s="671"/>
      <c r="P25" s="671"/>
      <c r="Q25" s="671"/>
      <c r="R25" s="671"/>
      <c r="S25" s="672"/>
      <c r="T25" s="1"/>
      <c r="U25" s="1"/>
      <c r="V25" s="726" t="s">
        <v>83</v>
      </c>
      <c r="W25" s="727"/>
      <c r="X25" s="728"/>
      <c r="Y25" s="729" t="s">
        <v>84</v>
      </c>
      <c r="Z25" s="727"/>
      <c r="AA25" s="728"/>
      <c r="AB25" s="730" t="s">
        <v>85</v>
      </c>
      <c r="AC25" s="731"/>
      <c r="AD25" s="732"/>
      <c r="AE25" s="1"/>
      <c r="AF25" s="1"/>
      <c r="AG25" s="714" t="s">
        <v>83</v>
      </c>
      <c r="AH25" s="715"/>
      <c r="AI25" s="716"/>
      <c r="AJ25" s="714" t="s">
        <v>84</v>
      </c>
      <c r="AK25" s="715"/>
      <c r="AL25" s="716"/>
      <c r="AM25" s="717" t="s">
        <v>85</v>
      </c>
      <c r="AN25" s="718"/>
      <c r="AO25" s="719"/>
      <c r="AP25" s="1"/>
      <c r="AQ25" s="1"/>
      <c r="AR25" s="720" t="s">
        <v>28</v>
      </c>
      <c r="AS25" s="721"/>
      <c r="AT25" s="722"/>
      <c r="AU25" s="720" t="s">
        <v>89</v>
      </c>
      <c r="AV25" s="721"/>
      <c r="AW25" s="722"/>
      <c r="AX25" s="723" t="s">
        <v>90</v>
      </c>
      <c r="AY25" s="724"/>
      <c r="AZ25" s="725"/>
      <c r="BA25" s="1"/>
      <c r="BB25" s="1"/>
      <c r="BC25" s="685" t="s">
        <v>83</v>
      </c>
      <c r="BD25" s="686"/>
      <c r="BE25" s="687"/>
      <c r="BF25" s="685" t="s">
        <v>84</v>
      </c>
      <c r="BG25" s="686"/>
      <c r="BH25" s="687"/>
      <c r="BI25" s="688" t="s">
        <v>85</v>
      </c>
      <c r="BJ25" s="689"/>
      <c r="BK25" s="690"/>
      <c r="BL25" s="1"/>
      <c r="BM25" s="1"/>
      <c r="BN25" s="691" t="s">
        <v>83</v>
      </c>
      <c r="BO25" s="692"/>
      <c r="BP25" s="693"/>
      <c r="BQ25" s="691" t="s">
        <v>84</v>
      </c>
      <c r="BR25" s="692"/>
      <c r="BS25" s="693"/>
      <c r="BT25" s="694" t="s">
        <v>85</v>
      </c>
      <c r="BU25" s="695"/>
      <c r="BV25" s="696"/>
      <c r="BW25" s="1"/>
      <c r="BX25" s="1"/>
      <c r="BY25" s="76" t="s">
        <v>53</v>
      </c>
      <c r="BZ25" s="376">
        <f>BZ24/BY24</f>
        <v>0.40553099832885575</v>
      </c>
      <c r="CA25" s="1"/>
      <c r="CB25" s="1"/>
      <c r="CC25" s="1"/>
      <c r="CD25" s="1"/>
      <c r="CE25" s="1"/>
      <c r="CF25" s="1"/>
      <c r="CG25" s="1"/>
      <c r="CH25" s="1"/>
      <c r="CI25" s="1"/>
      <c r="CJ25" s="1"/>
      <c r="CK25" s="1"/>
      <c r="CL25" s="1"/>
      <c r="CM25" s="1"/>
      <c r="CN25" s="1"/>
      <c r="CO25" s="1"/>
      <c r="CP25" s="1"/>
      <c r="CQ25" s="1"/>
      <c r="CR25" s="1"/>
      <c r="CS25" s="1"/>
      <c r="CT25" s="1"/>
    </row>
    <row r="26" spans="1:98" ht="31.5" customHeight="1">
      <c r="A26" s="1"/>
      <c r="B26" s="1"/>
      <c r="C26" s="667" t="s">
        <v>59</v>
      </c>
      <c r="D26" s="668"/>
      <c r="E26" s="668"/>
      <c r="F26" s="668"/>
      <c r="G26" s="669"/>
      <c r="H26" s="670" t="s">
        <v>67</v>
      </c>
      <c r="I26" s="671"/>
      <c r="J26" s="671"/>
      <c r="K26" s="671"/>
      <c r="L26" s="671"/>
      <c r="M26" s="671"/>
      <c r="N26" s="671"/>
      <c r="O26" s="671"/>
      <c r="P26" s="671"/>
      <c r="Q26" s="671"/>
      <c r="R26" s="671"/>
      <c r="S26" s="672"/>
      <c r="T26" s="1"/>
      <c r="U26" s="1"/>
      <c r="V26" s="740" t="s">
        <v>289</v>
      </c>
      <c r="W26" s="741"/>
      <c r="X26" s="742"/>
      <c r="Y26" s="746" t="s">
        <v>401</v>
      </c>
      <c r="Z26" s="747"/>
      <c r="AA26" s="748"/>
      <c r="AB26" s="709"/>
      <c r="AC26" s="710"/>
      <c r="AD26" s="711"/>
      <c r="AE26" s="378"/>
      <c r="AG26" s="703"/>
      <c r="AH26" s="704"/>
      <c r="AI26" s="705"/>
      <c r="AJ26" s="703"/>
      <c r="AK26" s="704"/>
      <c r="AL26" s="705"/>
      <c r="AM26" s="709"/>
      <c r="AN26" s="710"/>
      <c r="AO26" s="736"/>
      <c r="AP26" s="1"/>
      <c r="AQ26" s="1"/>
      <c r="AR26" s="703"/>
      <c r="AS26" s="704"/>
      <c r="AT26" s="705"/>
      <c r="AU26" s="703"/>
      <c r="AV26" s="704"/>
      <c r="AW26" s="705"/>
      <c r="AX26" s="709"/>
      <c r="AY26" s="710"/>
      <c r="AZ26" s="736"/>
      <c r="BA26" s="1"/>
      <c r="BB26" s="1"/>
      <c r="BC26" s="703"/>
      <c r="BD26" s="704"/>
      <c r="BE26" s="705"/>
      <c r="BF26" s="703"/>
      <c r="BG26" s="704"/>
      <c r="BH26" s="705"/>
      <c r="BI26" s="709"/>
      <c r="BJ26" s="710"/>
      <c r="BK26" s="736"/>
      <c r="BL26" s="1"/>
      <c r="BM26" s="1"/>
      <c r="BN26" s="703"/>
      <c r="BO26" s="704"/>
      <c r="BP26" s="705"/>
      <c r="BQ26" s="703"/>
      <c r="BR26" s="704"/>
      <c r="BS26" s="705"/>
      <c r="BT26" s="709"/>
      <c r="BU26" s="710"/>
      <c r="BV26" s="736"/>
      <c r="BW26" s="1"/>
      <c r="BX26" s="1"/>
      <c r="BY26" s="1"/>
      <c r="BZ26" s="1"/>
      <c r="CA26" s="1"/>
      <c r="CB26" s="1"/>
      <c r="CC26" s="1"/>
      <c r="CD26" s="1"/>
      <c r="CE26" s="1"/>
      <c r="CF26" s="1"/>
      <c r="CG26" s="1"/>
      <c r="CH26" s="1"/>
      <c r="CI26" s="1"/>
      <c r="CJ26" s="1"/>
      <c r="CK26" s="1"/>
      <c r="CL26" s="1"/>
      <c r="CM26" s="1"/>
      <c r="CN26" s="1"/>
      <c r="CO26" s="1"/>
      <c r="CP26" s="1"/>
      <c r="CQ26" s="1"/>
      <c r="CR26" s="1"/>
    </row>
    <row r="27" spans="1:98" ht="30.75" customHeight="1">
      <c r="A27" s="1"/>
      <c r="B27" s="1"/>
      <c r="C27" s="667" t="s">
        <v>60</v>
      </c>
      <c r="D27" s="668"/>
      <c r="E27" s="668"/>
      <c r="F27" s="668"/>
      <c r="G27" s="669"/>
      <c r="H27" s="670" t="s">
        <v>68</v>
      </c>
      <c r="I27" s="671"/>
      <c r="J27" s="671"/>
      <c r="K27" s="671"/>
      <c r="L27" s="671"/>
      <c r="M27" s="671"/>
      <c r="N27" s="671"/>
      <c r="O27" s="671"/>
      <c r="P27" s="671"/>
      <c r="Q27" s="671"/>
      <c r="R27" s="671"/>
      <c r="S27" s="672"/>
      <c r="T27" s="1"/>
      <c r="U27" s="1"/>
      <c r="V27" s="740"/>
      <c r="W27" s="741"/>
      <c r="X27" s="742"/>
      <c r="Y27" s="746"/>
      <c r="Z27" s="747"/>
      <c r="AA27" s="748"/>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40.5" customHeight="1">
      <c r="A28" s="1"/>
      <c r="B28" s="1"/>
      <c r="C28" s="737" t="s">
        <v>61</v>
      </c>
      <c r="D28" s="738"/>
      <c r="E28" s="738"/>
      <c r="F28" s="738"/>
      <c r="G28" s="739"/>
      <c r="H28" s="670" t="s">
        <v>69</v>
      </c>
      <c r="I28" s="671"/>
      <c r="J28" s="671"/>
      <c r="K28" s="671"/>
      <c r="L28" s="671"/>
      <c r="M28" s="671"/>
      <c r="N28" s="671"/>
      <c r="O28" s="671"/>
      <c r="P28" s="671"/>
      <c r="Q28" s="671"/>
      <c r="R28" s="671"/>
      <c r="S28" s="672"/>
      <c r="T28" s="1"/>
      <c r="U28" s="1"/>
      <c r="V28" s="740"/>
      <c r="W28" s="741"/>
      <c r="X28" s="742"/>
      <c r="Y28" s="746"/>
      <c r="Z28" s="747"/>
      <c r="AA28" s="748"/>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32.25" customHeight="1">
      <c r="A29" s="1"/>
      <c r="B29" s="1"/>
      <c r="C29" s="667" t="s">
        <v>62</v>
      </c>
      <c r="D29" s="668"/>
      <c r="E29" s="668"/>
      <c r="F29" s="668"/>
      <c r="G29" s="669"/>
      <c r="H29" s="670" t="s">
        <v>70</v>
      </c>
      <c r="I29" s="671"/>
      <c r="J29" s="671"/>
      <c r="K29" s="671"/>
      <c r="L29" s="671"/>
      <c r="M29" s="671"/>
      <c r="N29" s="671"/>
      <c r="O29" s="671"/>
      <c r="P29" s="671"/>
      <c r="Q29" s="671"/>
      <c r="R29" s="671"/>
      <c r="S29" s="672"/>
      <c r="T29" s="1"/>
      <c r="U29" s="1"/>
      <c r="V29" s="740"/>
      <c r="W29" s="741"/>
      <c r="X29" s="742"/>
      <c r="Y29" s="746"/>
      <c r="Z29" s="747"/>
      <c r="AA29" s="748"/>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row>
    <row r="30" spans="1:98" ht="42" customHeight="1" thickBot="1">
      <c r="A30" s="1"/>
      <c r="B30" s="1"/>
      <c r="C30" s="667" t="s">
        <v>63</v>
      </c>
      <c r="D30" s="668"/>
      <c r="E30" s="668"/>
      <c r="F30" s="668"/>
      <c r="G30" s="669"/>
      <c r="H30" s="667"/>
      <c r="I30" s="668"/>
      <c r="J30" s="668"/>
      <c r="K30" s="668"/>
      <c r="L30" s="668"/>
      <c r="M30" s="668"/>
      <c r="N30" s="668"/>
      <c r="O30" s="668"/>
      <c r="P30" s="668"/>
      <c r="Q30" s="668"/>
      <c r="R30" s="668"/>
      <c r="S30" s="669"/>
      <c r="T30" s="1"/>
      <c r="U30" s="1"/>
      <c r="V30" s="743"/>
      <c r="W30" s="744"/>
      <c r="X30" s="745"/>
      <c r="Y30" s="749"/>
      <c r="Z30" s="750"/>
      <c r="AA30" s="751"/>
      <c r="AB30" s="706"/>
      <c r="AC30" s="707"/>
      <c r="AD30" s="713"/>
      <c r="AE30" s="1"/>
      <c r="AF30" s="1"/>
      <c r="AG30" s="733"/>
      <c r="AH30" s="734"/>
      <c r="AI30" s="735"/>
      <c r="AJ30" s="733"/>
      <c r="AK30" s="734"/>
      <c r="AL30" s="735"/>
      <c r="AM30" s="733"/>
      <c r="AN30" s="734"/>
      <c r="AO30" s="735"/>
      <c r="AP30" s="1"/>
      <c r="AQ30" s="1"/>
      <c r="AR30" s="733"/>
      <c r="AS30" s="734"/>
      <c r="AT30" s="735"/>
      <c r="AU30" s="733"/>
      <c r="AV30" s="734"/>
      <c r="AW30" s="735"/>
      <c r="AX30" s="733"/>
      <c r="AY30" s="734"/>
      <c r="AZ30" s="735"/>
      <c r="BA30" s="1"/>
      <c r="BB30" s="1"/>
      <c r="BC30" s="733"/>
      <c r="BD30" s="734"/>
      <c r="BE30" s="735"/>
      <c r="BF30" s="733"/>
      <c r="BG30" s="734"/>
      <c r="BH30" s="735"/>
      <c r="BI30" s="733"/>
      <c r="BJ30" s="734"/>
      <c r="BK30" s="735"/>
      <c r="BL30" s="1"/>
      <c r="BM30" s="1"/>
      <c r="BN30" s="733"/>
      <c r="BO30" s="734"/>
      <c r="BP30" s="735"/>
      <c r="BQ30" s="733"/>
      <c r="BR30" s="734"/>
      <c r="BS30" s="735"/>
      <c r="BT30" s="733"/>
      <c r="BU30" s="734"/>
      <c r="BV30" s="735"/>
      <c r="BW30" s="1"/>
      <c r="BX30" s="1"/>
      <c r="BY30" s="1"/>
      <c r="BZ30" s="1"/>
      <c r="CA30" s="1"/>
      <c r="CB30" s="1"/>
      <c r="CC30" s="1"/>
      <c r="CD30" s="1"/>
      <c r="CE30" s="1"/>
      <c r="CF30" s="1"/>
      <c r="CG30" s="1"/>
      <c r="CH30" s="1"/>
      <c r="CI30" s="1"/>
      <c r="CJ30" s="1"/>
      <c r="CK30" s="1"/>
      <c r="CL30" s="1"/>
      <c r="CM30" s="1"/>
      <c r="CN30" s="1"/>
      <c r="CO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D37" s="14"/>
      <c r="F37" s="1"/>
      <c r="G37" s="1"/>
      <c r="H37" s="1"/>
      <c r="I37" s="1"/>
      <c r="J37" s="1"/>
      <c r="K37" s="1"/>
      <c r="L37" s="1"/>
      <c r="M37" s="14"/>
      <c r="N37" s="14"/>
      <c r="O37" s="14"/>
      <c r="P37" s="14"/>
      <c r="Q37" s="14"/>
      <c r="R37" s="1"/>
      <c r="S37" s="1"/>
      <c r="T37" s="1"/>
      <c r="U37" s="1"/>
      <c r="V37" s="1"/>
      <c r="W37" s="1"/>
      <c r="X37" s="1"/>
      <c r="Y37" s="1"/>
      <c r="Z37" s="14"/>
      <c r="AA37" s="14"/>
      <c r="AB37" s="14"/>
      <c r="AC37" s="14"/>
      <c r="AD37" s="14"/>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G38" s="1"/>
      <c r="H38" s="1"/>
      <c r="I38" s="15"/>
      <c r="J38" s="15"/>
      <c r="K38" s="15"/>
      <c r="L38" s="15"/>
      <c r="M38" s="15"/>
      <c r="N38" s="1"/>
      <c r="O38" s="1"/>
      <c r="P38" s="1"/>
      <c r="Q38" s="1"/>
      <c r="R38" s="1"/>
      <c r="S38" s="1"/>
      <c r="T38" s="1"/>
      <c r="U38" s="1"/>
      <c r="V38" s="19"/>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ustomHeight="1">
      <c r="A39" s="1"/>
      <c r="B39" s="1"/>
      <c r="C39" s="1"/>
      <c r="G39" s="1"/>
      <c r="H39" s="1"/>
      <c r="I39" s="16"/>
      <c r="J39" s="16"/>
      <c r="K39" s="16"/>
      <c r="L39" s="16"/>
      <c r="M39" s="16"/>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7"/>
      <c r="J40" s="17"/>
      <c r="K40" s="17"/>
      <c r="L40" s="17"/>
      <c r="M40" s="17"/>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4"/>
      <c r="H47" s="1"/>
      <c r="I47" s="1"/>
      <c r="J47" s="1"/>
      <c r="K47" s="1"/>
      <c r="L47" s="1"/>
      <c r="M47" s="1"/>
      <c r="N47" s="1"/>
      <c r="O47" s="14"/>
      <c r="P47" s="1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
      <c r="H48" s="1"/>
      <c r="I48" s="1"/>
      <c r="J48" s="19"/>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21"/>
      <c r="G52" s="2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2:AT22"/>
    <mergeCell ref="C22:S22"/>
    <mergeCell ref="V22:X22"/>
    <mergeCell ref="Y22:AA22"/>
    <mergeCell ref="AB22:AD22"/>
    <mergeCell ref="AE22:AE23"/>
    <mergeCell ref="AF22:AF23"/>
    <mergeCell ref="BY16:BY17"/>
    <mergeCell ref="BZ16:BZ17"/>
    <mergeCell ref="C21:U21"/>
    <mergeCell ref="V21:AF21"/>
    <mergeCell ref="AG21:AQ21"/>
    <mergeCell ref="AR21:BB21"/>
    <mergeCell ref="BC21:BM21"/>
    <mergeCell ref="BN21:BX21"/>
    <mergeCell ref="BM16:BM17"/>
    <mergeCell ref="BN16:BP16"/>
    <mergeCell ref="BQ16:BS16"/>
    <mergeCell ref="BT16:BV16"/>
    <mergeCell ref="BW16:BW17"/>
    <mergeCell ref="BX16:BX17"/>
    <mergeCell ref="BA16:BA17"/>
    <mergeCell ref="BB16:BB17"/>
    <mergeCell ref="BC16:BE16"/>
    <mergeCell ref="BW22:BW23"/>
    <mergeCell ref="BX22:BX23"/>
    <mergeCell ref="BY22:BZ22"/>
    <mergeCell ref="C23:G23"/>
    <mergeCell ref="H23:S23"/>
    <mergeCell ref="C24:G24"/>
    <mergeCell ref="H24:S24"/>
    <mergeCell ref="BI22:BK22"/>
    <mergeCell ref="BL22:BL23"/>
    <mergeCell ref="BM22:BM23"/>
    <mergeCell ref="BN22:BP22"/>
    <mergeCell ref="BQ22:BS22"/>
    <mergeCell ref="BT22:BV22"/>
    <mergeCell ref="AU22:AW22"/>
    <mergeCell ref="AX22:AZ22"/>
    <mergeCell ref="BA22:BA23"/>
    <mergeCell ref="BB22:BB23"/>
    <mergeCell ref="BC22:BE22"/>
    <mergeCell ref="BF22:BH22"/>
    <mergeCell ref="AG22:AI22"/>
    <mergeCell ref="AJ22:AL22"/>
    <mergeCell ref="AM22:AO22"/>
    <mergeCell ref="AP22:AP23"/>
    <mergeCell ref="AQ22:AQ23"/>
    <mergeCell ref="BF25:BH25"/>
    <mergeCell ref="BI25:BK25"/>
    <mergeCell ref="BN25:BP25"/>
    <mergeCell ref="BQ25:BS25"/>
    <mergeCell ref="BT25:BV25"/>
    <mergeCell ref="C26:G26"/>
    <mergeCell ref="H26:S26"/>
    <mergeCell ref="V26:X30"/>
    <mergeCell ref="Y26:AA30"/>
    <mergeCell ref="AB26:AD30"/>
    <mergeCell ref="AJ25:AL25"/>
    <mergeCell ref="AM25:AO25"/>
    <mergeCell ref="AR25:AT25"/>
    <mergeCell ref="AU25:AW25"/>
    <mergeCell ref="AX25:AZ25"/>
    <mergeCell ref="BC25:BE25"/>
    <mergeCell ref="C25:G25"/>
    <mergeCell ref="H25:S25"/>
    <mergeCell ref="V25:X25"/>
    <mergeCell ref="Y25:AA25"/>
    <mergeCell ref="AB25:AD25"/>
    <mergeCell ref="AG25:AI25"/>
    <mergeCell ref="BF26:BH30"/>
    <mergeCell ref="BI26:BK30"/>
    <mergeCell ref="BN26:BP30"/>
    <mergeCell ref="BQ26:BS30"/>
    <mergeCell ref="BT26:BV30"/>
    <mergeCell ref="AG26:AI30"/>
    <mergeCell ref="AJ26:AL30"/>
    <mergeCell ref="AM26:AO30"/>
    <mergeCell ref="AR26:AT30"/>
    <mergeCell ref="AU26:AW30"/>
    <mergeCell ref="AX26:AZ30"/>
    <mergeCell ref="C30:G30"/>
    <mergeCell ref="H30:S30"/>
    <mergeCell ref="C27:G27"/>
    <mergeCell ref="H27:S27"/>
    <mergeCell ref="C28:G28"/>
    <mergeCell ref="H28:S28"/>
    <mergeCell ref="C29:G29"/>
    <mergeCell ref="H29:S29"/>
    <mergeCell ref="BC26:BE30"/>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4DC54-F1F1-4640-9EE5-FC1B8DDB42F5}">
  <sheetPr>
    <tabColor theme="4" tint="-0.249977111117893"/>
  </sheetPr>
  <dimension ref="A1:CT71"/>
  <sheetViews>
    <sheetView topLeftCell="M17" zoomScale="70" zoomScaleNormal="70" workbookViewId="0">
      <selection activeCell="V19" sqref="V19:AF19"/>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204</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205</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39.5" customHeight="1" thickBot="1">
      <c r="A18" s="1"/>
      <c r="B18" s="1"/>
      <c r="C18" s="135" t="s">
        <v>206</v>
      </c>
      <c r="D18" s="136" t="s">
        <v>207</v>
      </c>
      <c r="E18" s="137" t="s">
        <v>97</v>
      </c>
      <c r="F18" s="152">
        <v>20</v>
      </c>
      <c r="G18" s="190"/>
      <c r="H18" s="131"/>
      <c r="I18" s="189"/>
      <c r="J18" s="190"/>
      <c r="K18" s="131"/>
      <c r="L18" s="189">
        <v>5</v>
      </c>
      <c r="M18" s="190"/>
      <c r="N18" s="131"/>
      <c r="O18" s="189">
        <v>5</v>
      </c>
      <c r="P18" s="191"/>
      <c r="Q18" s="133"/>
      <c r="R18" s="189">
        <v>5</v>
      </c>
      <c r="S18" s="191"/>
      <c r="T18" s="134"/>
      <c r="U18" s="189">
        <v>5</v>
      </c>
      <c r="V18" s="182" t="s">
        <v>291</v>
      </c>
      <c r="W18" s="196">
        <v>45058</v>
      </c>
      <c r="X18" s="197">
        <v>0</v>
      </c>
      <c r="Y18" s="362" t="s">
        <v>402</v>
      </c>
      <c r="Z18" s="363">
        <v>45184</v>
      </c>
      <c r="AA18" s="356">
        <v>0</v>
      </c>
      <c r="AB18" s="411" t="s">
        <v>402</v>
      </c>
      <c r="AC18" s="384">
        <v>45308</v>
      </c>
      <c r="AD18" s="199">
        <v>6</v>
      </c>
      <c r="AE18" s="198">
        <f>X18+AA18+AD18</f>
        <v>6</v>
      </c>
      <c r="AF18" s="37">
        <f>AE18/F18</f>
        <v>0.3</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6</v>
      </c>
      <c r="BZ18" s="171">
        <f>BY18/F18</f>
        <v>0.3</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48">
        <f>BZ18</f>
        <v>0.3</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36"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75000000</v>
      </c>
      <c r="W22" s="178">
        <v>17458400</v>
      </c>
      <c r="X22" s="207">
        <f>W22/V22</f>
        <v>0.23277866666666666</v>
      </c>
      <c r="Y22" s="40"/>
      <c r="Z22" s="227">
        <v>45212618</v>
      </c>
      <c r="AA22" s="41"/>
      <c r="AB22" s="214">
        <f>V22</f>
        <v>75000000</v>
      </c>
      <c r="AC22" s="421">
        <f>74835145-W22-Z22</f>
        <v>12164127</v>
      </c>
      <c r="AD22" s="70"/>
      <c r="AE22" s="324">
        <f>W22+Z22+AC22</f>
        <v>74835145</v>
      </c>
      <c r="AF22" s="216">
        <f>AE22/AB22</f>
        <v>0.99780193333333334</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75000000</v>
      </c>
      <c r="BZ22" s="372">
        <f>AE22+AP22+BA22+BL22+BW22</f>
        <v>74835145</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6">
        <f>BZ22/BY22</f>
        <v>0.99780193333333334</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N24:BP28"/>
    <mergeCell ref="BQ24:BS28"/>
    <mergeCell ref="BT24:BV28"/>
    <mergeCell ref="AG24:AI28"/>
    <mergeCell ref="AJ24:AL28"/>
    <mergeCell ref="AM24:AO28"/>
    <mergeCell ref="AR24:AT28"/>
    <mergeCell ref="AU24:AW28"/>
    <mergeCell ref="AX24:AZ28"/>
    <mergeCell ref="C28:G28"/>
    <mergeCell ref="H28:S28"/>
    <mergeCell ref="C25:G25"/>
    <mergeCell ref="H25:S25"/>
    <mergeCell ref="C26:G26"/>
    <mergeCell ref="H26:S26"/>
    <mergeCell ref="C27:G27"/>
    <mergeCell ref="H27:S27"/>
    <mergeCell ref="BC24:BE28"/>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D9DD-E7B8-42CC-9994-9DA96DB3058F}">
  <sheetPr>
    <tabColor theme="4" tint="-0.249977111117893"/>
  </sheetPr>
  <dimension ref="A1:CT75"/>
  <sheetViews>
    <sheetView topLeftCell="N22" zoomScale="60" zoomScaleNormal="60" workbookViewId="0">
      <selection activeCell="AB27" sqref="AB27:AD27"/>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31.7109375"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209</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208</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20.75" customHeight="1">
      <c r="A18" s="1"/>
      <c r="B18" s="1"/>
      <c r="C18" s="135" t="s">
        <v>210</v>
      </c>
      <c r="D18" s="136" t="s">
        <v>211</v>
      </c>
      <c r="E18" s="137" t="s">
        <v>97</v>
      </c>
      <c r="F18" s="152">
        <v>20</v>
      </c>
      <c r="G18" s="190">
        <v>1</v>
      </c>
      <c r="H18" s="131">
        <v>1</v>
      </c>
      <c r="I18" s="189">
        <v>2</v>
      </c>
      <c r="J18" s="155"/>
      <c r="K18" s="132"/>
      <c r="L18" s="189">
        <v>4</v>
      </c>
      <c r="M18" s="190"/>
      <c r="N18" s="131"/>
      <c r="O18" s="189">
        <v>4</v>
      </c>
      <c r="P18" s="191"/>
      <c r="Q18" s="133"/>
      <c r="R18" s="189">
        <v>4</v>
      </c>
      <c r="S18" s="191"/>
      <c r="T18" s="134"/>
      <c r="U18" s="189">
        <v>4</v>
      </c>
      <c r="V18" s="141" t="s">
        <v>413</v>
      </c>
      <c r="W18" s="208">
        <v>45058</v>
      </c>
      <c r="X18" s="197">
        <v>1</v>
      </c>
      <c r="Y18" s="354" t="s">
        <v>414</v>
      </c>
      <c r="Z18" s="355">
        <v>45184</v>
      </c>
      <c r="AA18" s="356">
        <v>1</v>
      </c>
      <c r="AB18" s="94" t="s">
        <v>414</v>
      </c>
      <c r="AC18" s="399">
        <v>45313</v>
      </c>
      <c r="AD18" s="199">
        <v>3</v>
      </c>
      <c r="AE18" s="198">
        <f>X18+AA18+AD18</f>
        <v>5</v>
      </c>
      <c r="AF18" s="37">
        <f>AE18/F18</f>
        <v>0.25</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5</v>
      </c>
      <c r="BZ18" s="171">
        <f>BY18/F18</f>
        <v>0.25</v>
      </c>
      <c r="CA18" s="1"/>
      <c r="CB18" s="1"/>
      <c r="CC18" s="1"/>
      <c r="CD18" s="1"/>
      <c r="CE18" s="1"/>
      <c r="CF18" s="1"/>
      <c r="CG18" s="1"/>
      <c r="CH18" s="1"/>
      <c r="CI18" s="1"/>
      <c r="CJ18" s="1"/>
      <c r="CK18" s="1"/>
      <c r="CL18" s="1"/>
      <c r="CM18" s="1"/>
      <c r="CN18" s="1"/>
      <c r="CO18" s="1"/>
      <c r="CP18" s="1"/>
      <c r="CQ18" s="1"/>
      <c r="CR18" s="1"/>
      <c r="CS18" s="1"/>
      <c r="CT18" s="1"/>
    </row>
    <row r="19" spans="1:98" ht="135.75" customHeight="1">
      <c r="A19" s="1"/>
      <c r="B19" s="1"/>
      <c r="C19" s="136" t="s">
        <v>212</v>
      </c>
      <c r="D19" s="136" t="s">
        <v>213</v>
      </c>
      <c r="E19" s="137" t="s">
        <v>97</v>
      </c>
      <c r="F19" s="152">
        <v>90</v>
      </c>
      <c r="G19" s="157">
        <v>6</v>
      </c>
      <c r="H19" s="131">
        <v>6</v>
      </c>
      <c r="I19" s="158">
        <v>8</v>
      </c>
      <c r="J19" s="157"/>
      <c r="K19" s="138"/>
      <c r="L19" s="158">
        <v>20</v>
      </c>
      <c r="M19" s="157"/>
      <c r="N19" s="138"/>
      <c r="O19" s="158">
        <v>20</v>
      </c>
      <c r="P19" s="164"/>
      <c r="Q19" s="139"/>
      <c r="R19" s="158">
        <v>20</v>
      </c>
      <c r="S19" s="164"/>
      <c r="T19" s="139"/>
      <c r="U19" s="158">
        <v>10</v>
      </c>
      <c r="V19" s="141" t="s">
        <v>413</v>
      </c>
      <c r="W19" s="208">
        <v>45058</v>
      </c>
      <c r="X19" s="197">
        <v>13</v>
      </c>
      <c r="Y19" s="354" t="s">
        <v>415</v>
      </c>
      <c r="Z19" s="355">
        <v>45184</v>
      </c>
      <c r="AA19" s="356">
        <v>9</v>
      </c>
      <c r="AB19" s="94" t="s">
        <v>415</v>
      </c>
      <c r="AC19" s="399">
        <v>45313</v>
      </c>
      <c r="AD19" s="199">
        <v>10</v>
      </c>
      <c r="AE19" s="198">
        <f t="shared" ref="AE19:AE22" si="0">X19+AA19+AD19</f>
        <v>32</v>
      </c>
      <c r="AF19" s="37">
        <f t="shared" ref="AF19:AF22" si="1">AE19/F19</f>
        <v>0.35555555555555557</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2" si="2">BW19+BL19+BA19+AP19+AE19</f>
        <v>32</v>
      </c>
      <c r="BZ19" s="172">
        <f t="shared" ref="BZ19:BZ22" si="3">BY19/F19</f>
        <v>0.35555555555555557</v>
      </c>
      <c r="CA19" s="1"/>
      <c r="CB19" s="1"/>
      <c r="CC19" s="1"/>
      <c r="CD19" s="1"/>
      <c r="CE19" s="1"/>
      <c r="CF19" s="1"/>
      <c r="CG19" s="1"/>
      <c r="CH19" s="1"/>
      <c r="CI19" s="1"/>
      <c r="CJ19" s="1"/>
      <c r="CK19" s="1"/>
      <c r="CL19" s="1"/>
      <c r="CM19" s="1"/>
      <c r="CN19" s="1"/>
      <c r="CO19" s="1"/>
      <c r="CP19" s="1"/>
      <c r="CQ19" s="1"/>
      <c r="CR19" s="1"/>
      <c r="CS19" s="1"/>
      <c r="CT19" s="1"/>
    </row>
    <row r="20" spans="1:98" ht="110.25" customHeight="1">
      <c r="A20" s="1"/>
      <c r="B20" s="1"/>
      <c r="C20" s="136" t="s">
        <v>214</v>
      </c>
      <c r="D20" s="136" t="s">
        <v>213</v>
      </c>
      <c r="E20" s="137" t="s">
        <v>97</v>
      </c>
      <c r="F20" s="152">
        <v>125</v>
      </c>
      <c r="G20" s="157">
        <v>0</v>
      </c>
      <c r="H20" s="138">
        <v>0</v>
      </c>
      <c r="I20" s="138">
        <v>0</v>
      </c>
      <c r="J20" s="159"/>
      <c r="K20" s="7"/>
      <c r="L20" s="189">
        <v>30</v>
      </c>
      <c r="M20" s="157"/>
      <c r="N20" s="138"/>
      <c r="O20" s="189">
        <v>30</v>
      </c>
      <c r="P20" s="164"/>
      <c r="Q20" s="139"/>
      <c r="R20" s="189">
        <v>30</v>
      </c>
      <c r="S20" s="164"/>
      <c r="T20" s="139"/>
      <c r="U20" s="189">
        <v>30</v>
      </c>
      <c r="V20" s="141" t="s">
        <v>413</v>
      </c>
      <c r="W20" s="208">
        <v>45058</v>
      </c>
      <c r="X20" s="197">
        <v>0</v>
      </c>
      <c r="Y20" s="354" t="s">
        <v>415</v>
      </c>
      <c r="Z20" s="355">
        <v>45184</v>
      </c>
      <c r="AA20" s="356">
        <v>6</v>
      </c>
      <c r="AB20" s="94" t="s">
        <v>415</v>
      </c>
      <c r="AC20" s="399">
        <v>45313</v>
      </c>
      <c r="AD20" s="199">
        <v>13</v>
      </c>
      <c r="AE20" s="198">
        <f t="shared" si="0"/>
        <v>19</v>
      </c>
      <c r="AF20" s="37">
        <f t="shared" si="1"/>
        <v>0.152</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19</v>
      </c>
      <c r="BZ20" s="172">
        <f t="shared" si="3"/>
        <v>0.152</v>
      </c>
      <c r="CA20" s="1"/>
      <c r="CB20" s="1"/>
      <c r="CC20" s="1"/>
      <c r="CD20" s="1"/>
      <c r="CE20" s="1"/>
      <c r="CF20" s="1"/>
      <c r="CG20" s="1"/>
      <c r="CH20" s="1"/>
      <c r="CI20" s="1"/>
      <c r="CJ20" s="1"/>
      <c r="CK20" s="1"/>
      <c r="CL20" s="1"/>
      <c r="CM20" s="1"/>
      <c r="CN20" s="1"/>
      <c r="CO20" s="1"/>
      <c r="CP20" s="1"/>
      <c r="CQ20" s="1"/>
      <c r="CR20" s="1"/>
      <c r="CS20" s="1"/>
      <c r="CT20" s="1"/>
    </row>
    <row r="21" spans="1:98" ht="111" customHeight="1" thickBot="1">
      <c r="A21" s="1"/>
      <c r="B21" s="1"/>
      <c r="C21" s="136" t="s">
        <v>215</v>
      </c>
      <c r="D21" s="136" t="s">
        <v>216</v>
      </c>
      <c r="E21" s="137" t="s">
        <v>97</v>
      </c>
      <c r="F21" s="152">
        <v>40</v>
      </c>
      <c r="G21" s="157">
        <v>2</v>
      </c>
      <c r="H21" s="138">
        <v>4</v>
      </c>
      <c r="I21" s="138">
        <v>4</v>
      </c>
      <c r="J21" s="160"/>
      <c r="K21" s="25"/>
      <c r="L21" s="189">
        <v>8</v>
      </c>
      <c r="M21" s="157"/>
      <c r="N21" s="138"/>
      <c r="O21" s="189">
        <v>8</v>
      </c>
      <c r="P21" s="164"/>
      <c r="Q21" s="139"/>
      <c r="R21" s="189">
        <v>8</v>
      </c>
      <c r="S21" s="164"/>
      <c r="T21" s="139"/>
      <c r="U21" s="189">
        <v>8</v>
      </c>
      <c r="V21" s="141" t="s">
        <v>413</v>
      </c>
      <c r="W21" s="208">
        <v>45058</v>
      </c>
      <c r="X21" s="197">
        <v>10</v>
      </c>
      <c r="Y21" s="354" t="s">
        <v>415</v>
      </c>
      <c r="Z21" s="355">
        <v>45184</v>
      </c>
      <c r="AA21" s="356">
        <v>6</v>
      </c>
      <c r="AB21" s="94" t="s">
        <v>415</v>
      </c>
      <c r="AC21" s="399">
        <v>45313</v>
      </c>
      <c r="AD21" s="199">
        <v>10</v>
      </c>
      <c r="AE21" s="198">
        <f t="shared" si="0"/>
        <v>26</v>
      </c>
      <c r="AF21" s="37">
        <f t="shared" si="1"/>
        <v>0.65</v>
      </c>
      <c r="AG21" s="32"/>
      <c r="AH21" s="27"/>
      <c r="AI21" s="33"/>
      <c r="AJ21" s="32"/>
      <c r="AK21" s="27"/>
      <c r="AL21" s="33"/>
      <c r="AM21" s="32"/>
      <c r="AN21" s="27"/>
      <c r="AO21" s="33"/>
      <c r="AP21" s="37"/>
      <c r="AQ21" s="37"/>
      <c r="AR21" s="32"/>
      <c r="AS21" s="27"/>
      <c r="AT21" s="33"/>
      <c r="AU21" s="32"/>
      <c r="AV21" s="27"/>
      <c r="AW21" s="33"/>
      <c r="AX21" s="32"/>
      <c r="AY21" s="27"/>
      <c r="AZ21" s="33"/>
      <c r="BA21" s="37"/>
      <c r="BB21" s="37"/>
      <c r="BC21" s="32"/>
      <c r="BD21" s="27"/>
      <c r="BE21" s="33"/>
      <c r="BF21" s="32"/>
      <c r="BG21" s="27"/>
      <c r="BH21" s="33"/>
      <c r="BI21" s="32"/>
      <c r="BJ21" s="27"/>
      <c r="BK21" s="33"/>
      <c r="BL21" s="37"/>
      <c r="BM21" s="37"/>
      <c r="BN21" s="32"/>
      <c r="BO21" s="27"/>
      <c r="BP21" s="33"/>
      <c r="BQ21" s="32"/>
      <c r="BR21" s="27"/>
      <c r="BS21" s="33"/>
      <c r="BT21" s="32"/>
      <c r="BU21" s="27"/>
      <c r="BV21" s="33"/>
      <c r="BW21" s="37"/>
      <c r="BX21" s="112"/>
      <c r="BY21" s="170">
        <f t="shared" si="2"/>
        <v>26</v>
      </c>
      <c r="BZ21" s="173">
        <f t="shared" si="3"/>
        <v>0.65</v>
      </c>
      <c r="CA21" s="1"/>
      <c r="CB21" s="1"/>
      <c r="CC21" s="1"/>
      <c r="CD21" s="1"/>
      <c r="CE21" s="1"/>
      <c r="CF21" s="1"/>
      <c r="CG21" s="1"/>
      <c r="CH21" s="1"/>
      <c r="CI21" s="1"/>
      <c r="CJ21" s="1"/>
      <c r="CK21" s="1"/>
      <c r="CL21" s="1"/>
      <c r="CM21" s="1"/>
      <c r="CN21" s="1"/>
      <c r="CO21" s="1"/>
      <c r="CP21" s="1"/>
      <c r="CQ21" s="1"/>
      <c r="CR21" s="1"/>
      <c r="CS21" s="1"/>
      <c r="CT21" s="1"/>
    </row>
    <row r="22" spans="1:98" ht="128.25" customHeight="1" thickBot="1">
      <c r="A22" s="1"/>
      <c r="B22" s="1"/>
      <c r="C22" s="136" t="s">
        <v>217</v>
      </c>
      <c r="D22" s="136" t="s">
        <v>218</v>
      </c>
      <c r="E22" s="137" t="s">
        <v>97</v>
      </c>
      <c r="F22" s="152">
        <v>5</v>
      </c>
      <c r="G22" s="161"/>
      <c r="H22" s="103"/>
      <c r="I22" s="162"/>
      <c r="J22" s="161"/>
      <c r="K22" s="103"/>
      <c r="L22" s="189">
        <v>1</v>
      </c>
      <c r="M22" s="161"/>
      <c r="N22" s="103"/>
      <c r="O22" s="189">
        <v>0.01</v>
      </c>
      <c r="P22" s="165"/>
      <c r="Q22" s="105"/>
      <c r="R22" s="189">
        <v>1</v>
      </c>
      <c r="S22" s="166"/>
      <c r="T22" s="108"/>
      <c r="U22" s="189">
        <v>2</v>
      </c>
      <c r="V22" s="142" t="s">
        <v>413</v>
      </c>
      <c r="W22" s="208">
        <v>45058</v>
      </c>
      <c r="X22" s="217">
        <v>2</v>
      </c>
      <c r="Y22" s="366" t="s">
        <v>416</v>
      </c>
      <c r="Z22" s="355">
        <v>45184</v>
      </c>
      <c r="AA22" s="367">
        <v>0</v>
      </c>
      <c r="AB22" s="95" t="s">
        <v>416</v>
      </c>
      <c r="AC22" s="399">
        <v>45313</v>
      </c>
      <c r="AD22" s="412">
        <v>0</v>
      </c>
      <c r="AE22" s="198">
        <f t="shared" si="0"/>
        <v>2</v>
      </c>
      <c r="AF22" s="37">
        <f t="shared" si="1"/>
        <v>0.4</v>
      </c>
      <c r="AG22" s="34"/>
      <c r="AH22" s="35"/>
      <c r="AI22" s="36"/>
      <c r="AJ22" s="34"/>
      <c r="AK22" s="35"/>
      <c r="AL22" s="36"/>
      <c r="AM22" s="34"/>
      <c r="AN22" s="35"/>
      <c r="AO22" s="36"/>
      <c r="AP22" s="38"/>
      <c r="AQ22" s="38"/>
      <c r="AR22" s="34"/>
      <c r="AS22" s="35"/>
      <c r="AT22" s="36"/>
      <c r="AU22" s="34"/>
      <c r="AV22" s="35"/>
      <c r="AW22" s="36"/>
      <c r="AX22" s="34"/>
      <c r="AY22" s="35"/>
      <c r="AZ22" s="36"/>
      <c r="BA22" s="38"/>
      <c r="BB22" s="38"/>
      <c r="BC22" s="34"/>
      <c r="BD22" s="35"/>
      <c r="BE22" s="36"/>
      <c r="BF22" s="34"/>
      <c r="BG22" s="35"/>
      <c r="BH22" s="36"/>
      <c r="BI22" s="34"/>
      <c r="BJ22" s="35"/>
      <c r="BK22" s="36"/>
      <c r="BL22" s="38"/>
      <c r="BM22" s="38"/>
      <c r="BN22" s="34"/>
      <c r="BO22" s="35"/>
      <c r="BP22" s="36"/>
      <c r="BQ22" s="34"/>
      <c r="BR22" s="35"/>
      <c r="BS22" s="36"/>
      <c r="BT22" s="34"/>
      <c r="BU22" s="35"/>
      <c r="BV22" s="36"/>
      <c r="BW22" s="38"/>
      <c r="BX22" s="113"/>
      <c r="BY22" s="118">
        <f t="shared" si="2"/>
        <v>2</v>
      </c>
      <c r="BZ22" s="167">
        <f t="shared" si="3"/>
        <v>0.4</v>
      </c>
      <c r="CA22" s="1"/>
      <c r="CB22" s="1"/>
      <c r="CC22" s="1"/>
      <c r="CD22" s="1"/>
      <c r="CE22" s="1"/>
      <c r="CF22" s="1"/>
      <c r="CG22" s="1"/>
      <c r="CH22" s="1"/>
      <c r="CI22" s="1"/>
      <c r="CJ22" s="1"/>
      <c r="CK22" s="1"/>
      <c r="CL22" s="1"/>
      <c r="CM22" s="1"/>
      <c r="CN22" s="1"/>
      <c r="CO22" s="1"/>
      <c r="CP22" s="1"/>
      <c r="CQ22" s="1"/>
      <c r="CR22" s="1"/>
      <c r="CS22" s="1"/>
      <c r="CT22" s="1"/>
    </row>
    <row r="23" spans="1:98" ht="63.75" customHeight="1" thickBot="1">
      <c r="A23" s="1"/>
      <c r="B23" s="1"/>
      <c r="C23" s="651"/>
      <c r="D23" s="652"/>
      <c r="E23" s="652"/>
      <c r="F23" s="652"/>
      <c r="G23" s="652"/>
      <c r="H23" s="652"/>
      <c r="I23" s="652"/>
      <c r="J23" s="652"/>
      <c r="K23" s="652"/>
      <c r="L23" s="652"/>
      <c r="M23" s="652"/>
      <c r="N23" s="652"/>
      <c r="O23" s="652"/>
      <c r="P23" s="652"/>
      <c r="Q23" s="652"/>
      <c r="R23" s="652"/>
      <c r="S23" s="652"/>
      <c r="T23" s="652"/>
      <c r="U23" s="653"/>
      <c r="V23" s="654" t="s">
        <v>41</v>
      </c>
      <c r="W23" s="655"/>
      <c r="X23" s="655"/>
      <c r="Y23" s="655"/>
      <c r="Z23" s="655"/>
      <c r="AA23" s="655"/>
      <c r="AB23" s="655"/>
      <c r="AC23" s="655"/>
      <c r="AD23" s="655"/>
      <c r="AE23" s="655"/>
      <c r="AF23" s="656"/>
      <c r="AG23" s="654" t="s">
        <v>43</v>
      </c>
      <c r="AH23" s="655"/>
      <c r="AI23" s="655"/>
      <c r="AJ23" s="655"/>
      <c r="AK23" s="655"/>
      <c r="AL23" s="655"/>
      <c r="AM23" s="655"/>
      <c r="AN23" s="655"/>
      <c r="AO23" s="655"/>
      <c r="AP23" s="655"/>
      <c r="AQ23" s="656"/>
      <c r="AR23" s="654" t="s">
        <v>45</v>
      </c>
      <c r="AS23" s="655"/>
      <c r="AT23" s="655"/>
      <c r="AU23" s="655"/>
      <c r="AV23" s="655"/>
      <c r="AW23" s="655"/>
      <c r="AX23" s="655"/>
      <c r="AY23" s="655"/>
      <c r="AZ23" s="655"/>
      <c r="BA23" s="655"/>
      <c r="BB23" s="656"/>
      <c r="BC23" s="654" t="s">
        <v>47</v>
      </c>
      <c r="BD23" s="655"/>
      <c r="BE23" s="655"/>
      <c r="BF23" s="655"/>
      <c r="BG23" s="655"/>
      <c r="BH23" s="655"/>
      <c r="BI23" s="655"/>
      <c r="BJ23" s="655"/>
      <c r="BK23" s="655"/>
      <c r="BL23" s="655"/>
      <c r="BM23" s="656"/>
      <c r="BN23" s="654" t="s">
        <v>41</v>
      </c>
      <c r="BO23" s="655"/>
      <c r="BP23" s="655"/>
      <c r="BQ23" s="655"/>
      <c r="BR23" s="655"/>
      <c r="BS23" s="655"/>
      <c r="BT23" s="655"/>
      <c r="BU23" s="655"/>
      <c r="BV23" s="655"/>
      <c r="BW23" s="655"/>
      <c r="BX23" s="655"/>
      <c r="BY23" s="76" t="s">
        <v>52</v>
      </c>
      <c r="BZ23" s="409">
        <f>(BZ18+BZ19+BZ20+BZ21+BZ22)/5</f>
        <v>0.36151111111111112</v>
      </c>
      <c r="CA23" s="1"/>
      <c r="CB23" s="1"/>
      <c r="CC23" s="1"/>
      <c r="CD23" s="1"/>
      <c r="CE23" s="1"/>
      <c r="CF23" s="1"/>
      <c r="CG23" s="1"/>
      <c r="CH23" s="1"/>
      <c r="CI23" s="1"/>
      <c r="CJ23" s="1"/>
      <c r="CK23" s="1"/>
      <c r="CL23" s="1"/>
      <c r="CM23" s="1"/>
      <c r="CN23" s="1"/>
      <c r="CO23" s="1"/>
      <c r="CP23" s="1"/>
      <c r="CQ23" s="1"/>
      <c r="CR23" s="1"/>
      <c r="CS23" s="1"/>
      <c r="CT23" s="1"/>
    </row>
    <row r="24" spans="1:98" ht="51.75" customHeight="1">
      <c r="A24" s="1"/>
      <c r="B24" s="1"/>
      <c r="C24" s="636" t="s">
        <v>11</v>
      </c>
      <c r="D24" s="637"/>
      <c r="E24" s="637"/>
      <c r="F24" s="637"/>
      <c r="G24" s="637"/>
      <c r="H24" s="637"/>
      <c r="I24" s="637"/>
      <c r="J24" s="637"/>
      <c r="K24" s="637"/>
      <c r="L24" s="637"/>
      <c r="M24" s="637"/>
      <c r="N24" s="637"/>
      <c r="O24" s="637"/>
      <c r="P24" s="637"/>
      <c r="Q24" s="637"/>
      <c r="R24" s="637"/>
      <c r="S24" s="637"/>
      <c r="T24" s="1"/>
      <c r="U24" s="1"/>
      <c r="V24" s="638" t="s">
        <v>29</v>
      </c>
      <c r="W24" s="639"/>
      <c r="X24" s="640"/>
      <c r="Y24" s="641" t="s">
        <v>34</v>
      </c>
      <c r="Z24" s="639"/>
      <c r="AA24" s="640"/>
      <c r="AB24" s="641" t="s">
        <v>82</v>
      </c>
      <c r="AC24" s="639"/>
      <c r="AD24" s="642"/>
      <c r="AE24" s="643" t="s">
        <v>38</v>
      </c>
      <c r="AF24" s="645" t="s">
        <v>39</v>
      </c>
      <c r="AG24" s="681" t="s">
        <v>29</v>
      </c>
      <c r="AH24" s="682"/>
      <c r="AI24" s="683"/>
      <c r="AJ24" s="684" t="s">
        <v>34</v>
      </c>
      <c r="AK24" s="682"/>
      <c r="AL24" s="683"/>
      <c r="AM24" s="684" t="s">
        <v>34</v>
      </c>
      <c r="AN24" s="682"/>
      <c r="AO24" s="683"/>
      <c r="AP24" s="662" t="s">
        <v>38</v>
      </c>
      <c r="AQ24" s="676" t="s">
        <v>39</v>
      </c>
      <c r="AR24" s="633" t="s">
        <v>29</v>
      </c>
      <c r="AS24" s="634"/>
      <c r="AT24" s="635"/>
      <c r="AU24" s="633" t="s">
        <v>34</v>
      </c>
      <c r="AV24" s="634"/>
      <c r="AW24" s="635"/>
      <c r="AX24" s="633" t="s">
        <v>34</v>
      </c>
      <c r="AY24" s="634"/>
      <c r="AZ24" s="635"/>
      <c r="BA24" s="662" t="s">
        <v>38</v>
      </c>
      <c r="BB24" s="676" t="s">
        <v>39</v>
      </c>
      <c r="BC24" s="673" t="s">
        <v>29</v>
      </c>
      <c r="BD24" s="674"/>
      <c r="BE24" s="675"/>
      <c r="BF24" s="673" t="s">
        <v>34</v>
      </c>
      <c r="BG24" s="674"/>
      <c r="BH24" s="675"/>
      <c r="BI24" s="673" t="s">
        <v>34</v>
      </c>
      <c r="BJ24" s="674"/>
      <c r="BK24" s="675"/>
      <c r="BL24" s="662" t="s">
        <v>38</v>
      </c>
      <c r="BM24" s="676" t="s">
        <v>39</v>
      </c>
      <c r="BN24" s="678" t="s">
        <v>29</v>
      </c>
      <c r="BO24" s="679"/>
      <c r="BP24" s="680"/>
      <c r="BQ24" s="678" t="s">
        <v>34</v>
      </c>
      <c r="BR24" s="679"/>
      <c r="BS24" s="680"/>
      <c r="BT24" s="678" t="s">
        <v>34</v>
      </c>
      <c r="BU24" s="679"/>
      <c r="BV24" s="680"/>
      <c r="BW24" s="662" t="s">
        <v>38</v>
      </c>
      <c r="BX24" s="664" t="s">
        <v>39</v>
      </c>
      <c r="BY24" s="666" t="s">
        <v>50</v>
      </c>
      <c r="BZ24" s="666"/>
      <c r="CA24" s="1"/>
      <c r="CB24" s="1"/>
      <c r="CC24" s="1"/>
      <c r="CD24" s="1"/>
      <c r="CE24" s="1"/>
      <c r="CF24" s="1"/>
      <c r="CG24" s="1"/>
      <c r="CH24" s="1"/>
      <c r="CI24" s="1"/>
      <c r="CJ24" s="1"/>
      <c r="CK24" s="1"/>
      <c r="CL24" s="1"/>
      <c r="CM24" s="1"/>
      <c r="CN24" s="1"/>
      <c r="CO24" s="1"/>
      <c r="CP24" s="1"/>
      <c r="CQ24" s="1"/>
      <c r="CR24" s="1"/>
      <c r="CS24" s="1"/>
      <c r="CT24" s="1"/>
    </row>
    <row r="25" spans="1:98" ht="57" customHeight="1">
      <c r="A25" s="1"/>
      <c r="B25" s="1"/>
      <c r="C25" s="667" t="s">
        <v>91</v>
      </c>
      <c r="D25" s="668"/>
      <c r="E25" s="668"/>
      <c r="F25" s="668"/>
      <c r="G25" s="669"/>
      <c r="H25" s="667" t="s">
        <v>64</v>
      </c>
      <c r="I25" s="668"/>
      <c r="J25" s="668"/>
      <c r="K25" s="668"/>
      <c r="L25" s="668"/>
      <c r="M25" s="668"/>
      <c r="N25" s="668"/>
      <c r="O25" s="668"/>
      <c r="P25" s="668"/>
      <c r="Q25" s="668"/>
      <c r="R25" s="668"/>
      <c r="S25" s="669"/>
      <c r="T25" s="1"/>
      <c r="U25" s="1"/>
      <c r="V25" s="67" t="s">
        <v>35</v>
      </c>
      <c r="W25" s="26" t="s">
        <v>78</v>
      </c>
      <c r="X25" s="31" t="s">
        <v>76</v>
      </c>
      <c r="Y25" s="30" t="s">
        <v>36</v>
      </c>
      <c r="Z25" s="26" t="s">
        <v>79</v>
      </c>
      <c r="AA25" s="31" t="s">
        <v>77</v>
      </c>
      <c r="AB25" s="30" t="s">
        <v>37</v>
      </c>
      <c r="AC25" s="26" t="s">
        <v>80</v>
      </c>
      <c r="AD25" s="68" t="s">
        <v>81</v>
      </c>
      <c r="AE25" s="644"/>
      <c r="AF25" s="646"/>
      <c r="AG25" s="126" t="s">
        <v>35</v>
      </c>
      <c r="AH25" s="124" t="s">
        <v>78</v>
      </c>
      <c r="AI25" s="125" t="s">
        <v>76</v>
      </c>
      <c r="AJ25" s="123" t="s">
        <v>36</v>
      </c>
      <c r="AK25" s="124" t="s">
        <v>79</v>
      </c>
      <c r="AL25" s="125" t="s">
        <v>77</v>
      </c>
      <c r="AM25" s="123" t="s">
        <v>37</v>
      </c>
      <c r="AN25" s="124" t="s">
        <v>80</v>
      </c>
      <c r="AO25" s="125" t="s">
        <v>81</v>
      </c>
      <c r="AP25" s="663"/>
      <c r="AQ25" s="677"/>
      <c r="AR25" s="46" t="s">
        <v>35</v>
      </c>
      <c r="AS25" s="47" t="s">
        <v>78</v>
      </c>
      <c r="AT25" s="48" t="s">
        <v>76</v>
      </c>
      <c r="AU25" s="46" t="s">
        <v>36</v>
      </c>
      <c r="AV25" s="47" t="s">
        <v>79</v>
      </c>
      <c r="AW25" s="48" t="s">
        <v>77</v>
      </c>
      <c r="AX25" s="46" t="s">
        <v>37</v>
      </c>
      <c r="AY25" s="47" t="s">
        <v>80</v>
      </c>
      <c r="AZ25" s="48" t="s">
        <v>81</v>
      </c>
      <c r="BA25" s="663"/>
      <c r="BB25" s="677"/>
      <c r="BC25" s="49" t="s">
        <v>35</v>
      </c>
      <c r="BD25" s="50" t="s">
        <v>78</v>
      </c>
      <c r="BE25" s="51" t="s">
        <v>76</v>
      </c>
      <c r="BF25" s="49" t="s">
        <v>36</v>
      </c>
      <c r="BG25" s="50" t="s">
        <v>79</v>
      </c>
      <c r="BH25" s="51" t="s">
        <v>77</v>
      </c>
      <c r="BI25" s="49" t="s">
        <v>37</v>
      </c>
      <c r="BJ25" s="50" t="s">
        <v>80</v>
      </c>
      <c r="BK25" s="51" t="s">
        <v>81</v>
      </c>
      <c r="BL25" s="663"/>
      <c r="BM25" s="677"/>
      <c r="BN25" s="52" t="s">
        <v>35</v>
      </c>
      <c r="BO25" s="53" t="s">
        <v>78</v>
      </c>
      <c r="BP25" s="54" t="s">
        <v>76</v>
      </c>
      <c r="BQ25" s="52" t="s">
        <v>36</v>
      </c>
      <c r="BR25" s="53" t="s">
        <v>79</v>
      </c>
      <c r="BS25" s="54" t="s">
        <v>77</v>
      </c>
      <c r="BT25" s="52" t="s">
        <v>37</v>
      </c>
      <c r="BU25" s="53" t="s">
        <v>80</v>
      </c>
      <c r="BV25" s="54" t="s">
        <v>81</v>
      </c>
      <c r="BW25" s="663"/>
      <c r="BX25" s="665"/>
      <c r="BY25" s="22" t="s">
        <v>54</v>
      </c>
      <c r="BZ25" s="56" t="s">
        <v>50</v>
      </c>
      <c r="CA25" s="1"/>
      <c r="CB25" s="1"/>
      <c r="CC25" s="1"/>
      <c r="CD25" s="1"/>
      <c r="CE25" s="1"/>
      <c r="CF25" s="1"/>
      <c r="CG25" s="1"/>
      <c r="CH25" s="1"/>
      <c r="CI25" s="1"/>
      <c r="CJ25" s="1"/>
      <c r="CK25" s="1"/>
      <c r="CL25" s="1"/>
      <c r="CM25" s="1"/>
      <c r="CN25" s="1"/>
      <c r="CO25" s="1"/>
      <c r="CP25" s="1"/>
      <c r="CQ25" s="1"/>
      <c r="CR25" s="1"/>
      <c r="CS25" s="1"/>
      <c r="CT25" s="1"/>
    </row>
    <row r="26" spans="1:98" ht="36" customHeight="1" thickBot="1">
      <c r="A26" s="1"/>
      <c r="B26" s="1"/>
      <c r="C26" s="667" t="s">
        <v>57</v>
      </c>
      <c r="D26" s="668"/>
      <c r="E26" s="668"/>
      <c r="F26" s="668"/>
      <c r="G26" s="669"/>
      <c r="H26" s="670" t="s">
        <v>65</v>
      </c>
      <c r="I26" s="671"/>
      <c r="J26" s="671"/>
      <c r="K26" s="671"/>
      <c r="L26" s="671"/>
      <c r="M26" s="671"/>
      <c r="N26" s="671"/>
      <c r="O26" s="671"/>
      <c r="P26" s="671"/>
      <c r="Q26" s="671"/>
      <c r="R26" s="671"/>
      <c r="S26" s="672"/>
      <c r="T26" s="1"/>
      <c r="U26" s="1"/>
      <c r="V26" s="186">
        <v>200000000</v>
      </c>
      <c r="W26" s="187">
        <v>0</v>
      </c>
      <c r="X26" s="207"/>
      <c r="Y26" s="211"/>
      <c r="Z26" s="178">
        <v>188126660</v>
      </c>
      <c r="AA26" s="207"/>
      <c r="AB26" s="214">
        <f>V26</f>
        <v>200000000</v>
      </c>
      <c r="AC26" s="421">
        <f>195480089-Z26</f>
        <v>7353429</v>
      </c>
      <c r="AD26" s="213"/>
      <c r="AE26" s="324">
        <f>W26+Z26+AC26</f>
        <v>195480089</v>
      </c>
      <c r="AF26" s="206">
        <f>AE26/AB26</f>
        <v>0.97740044500000001</v>
      </c>
      <c r="AG26" s="39"/>
      <c r="AH26" s="28"/>
      <c r="AI26" s="41"/>
      <c r="AJ26" s="40"/>
      <c r="AK26" s="28"/>
      <c r="AL26" s="41"/>
      <c r="AM26" s="43"/>
      <c r="AN26" s="44"/>
      <c r="AO26" s="45"/>
      <c r="AP26" s="42"/>
      <c r="AQ26" s="29"/>
      <c r="AR26" s="40"/>
      <c r="AS26" s="28"/>
      <c r="AT26" s="41"/>
      <c r="AU26" s="40"/>
      <c r="AV26" s="28"/>
      <c r="AW26" s="41"/>
      <c r="AX26" s="43"/>
      <c r="AY26" s="44"/>
      <c r="AZ26" s="45"/>
      <c r="BA26" s="42"/>
      <c r="BB26" s="29"/>
      <c r="BC26" s="40"/>
      <c r="BD26" s="28"/>
      <c r="BE26" s="41"/>
      <c r="BF26" s="40"/>
      <c r="BG26" s="28"/>
      <c r="BH26" s="41"/>
      <c r="BI26" s="43"/>
      <c r="BJ26" s="44"/>
      <c r="BK26" s="45"/>
      <c r="BL26" s="42"/>
      <c r="BM26" s="29"/>
      <c r="BN26" s="40"/>
      <c r="BO26" s="28"/>
      <c r="BP26" s="41"/>
      <c r="BQ26" s="40"/>
      <c r="BR26" s="28"/>
      <c r="BS26" s="41"/>
      <c r="BT26" s="43"/>
      <c r="BU26" s="44"/>
      <c r="BV26" s="45"/>
      <c r="BW26" s="42"/>
      <c r="BX26" s="55"/>
      <c r="BY26" s="372">
        <f>AB26+AM26+AX26+BI26+BT26</f>
        <v>200000000</v>
      </c>
      <c r="BZ26" s="372">
        <f>AE26+AP26+BA26+BL26+BW26</f>
        <v>195480089</v>
      </c>
      <c r="CA26" s="1"/>
      <c r="CB26" s="1"/>
      <c r="CC26" s="1"/>
      <c r="CD26" s="1"/>
      <c r="CE26" s="1"/>
      <c r="CF26" s="1"/>
      <c r="CG26" s="1"/>
      <c r="CH26" s="1"/>
      <c r="CI26" s="1"/>
      <c r="CJ26" s="1"/>
      <c r="CK26" s="1"/>
      <c r="CL26" s="1"/>
      <c r="CM26" s="1"/>
      <c r="CN26" s="1"/>
      <c r="CO26" s="1"/>
      <c r="CP26" s="1"/>
      <c r="CQ26" s="1"/>
      <c r="CR26" s="1"/>
      <c r="CS26" s="1"/>
      <c r="CT26" s="1"/>
    </row>
    <row r="27" spans="1:98" ht="69.75" customHeight="1" thickBot="1">
      <c r="A27" s="1"/>
      <c r="B27" s="1"/>
      <c r="C27" s="667" t="s">
        <v>58</v>
      </c>
      <c r="D27" s="668"/>
      <c r="E27" s="668"/>
      <c r="F27" s="668"/>
      <c r="G27" s="669"/>
      <c r="H27" s="670" t="s">
        <v>66</v>
      </c>
      <c r="I27" s="671"/>
      <c r="J27" s="671"/>
      <c r="K27" s="671"/>
      <c r="L27" s="671"/>
      <c r="M27" s="671"/>
      <c r="N27" s="671"/>
      <c r="O27" s="671"/>
      <c r="P27" s="671"/>
      <c r="Q27" s="671"/>
      <c r="R27" s="671"/>
      <c r="S27" s="672"/>
      <c r="T27" s="1"/>
      <c r="U27" s="1"/>
      <c r="V27" s="726" t="s">
        <v>83</v>
      </c>
      <c r="W27" s="727"/>
      <c r="X27" s="728"/>
      <c r="Y27" s="729" t="s">
        <v>84</v>
      </c>
      <c r="Z27" s="727"/>
      <c r="AA27" s="728"/>
      <c r="AB27" s="730" t="s">
        <v>85</v>
      </c>
      <c r="AC27" s="731"/>
      <c r="AD27" s="732"/>
      <c r="AE27" s="1"/>
      <c r="AF27" s="1"/>
      <c r="AG27" s="714" t="s">
        <v>83</v>
      </c>
      <c r="AH27" s="715"/>
      <c r="AI27" s="716"/>
      <c r="AJ27" s="714" t="s">
        <v>84</v>
      </c>
      <c r="AK27" s="715"/>
      <c r="AL27" s="716"/>
      <c r="AM27" s="717" t="s">
        <v>85</v>
      </c>
      <c r="AN27" s="718"/>
      <c r="AO27" s="719"/>
      <c r="AP27" s="1"/>
      <c r="AQ27" s="1"/>
      <c r="AR27" s="720" t="s">
        <v>28</v>
      </c>
      <c r="AS27" s="721"/>
      <c r="AT27" s="722"/>
      <c r="AU27" s="720" t="s">
        <v>89</v>
      </c>
      <c r="AV27" s="721"/>
      <c r="AW27" s="722"/>
      <c r="AX27" s="723" t="s">
        <v>90</v>
      </c>
      <c r="AY27" s="724"/>
      <c r="AZ27" s="725"/>
      <c r="BA27" s="1"/>
      <c r="BB27" s="1"/>
      <c r="BC27" s="685" t="s">
        <v>83</v>
      </c>
      <c r="BD27" s="686"/>
      <c r="BE27" s="687"/>
      <c r="BF27" s="685" t="s">
        <v>84</v>
      </c>
      <c r="BG27" s="686"/>
      <c r="BH27" s="687"/>
      <c r="BI27" s="688" t="s">
        <v>85</v>
      </c>
      <c r="BJ27" s="689"/>
      <c r="BK27" s="690"/>
      <c r="BL27" s="1"/>
      <c r="BM27" s="1"/>
      <c r="BN27" s="691" t="s">
        <v>83</v>
      </c>
      <c r="BO27" s="692"/>
      <c r="BP27" s="693"/>
      <c r="BQ27" s="691" t="s">
        <v>84</v>
      </c>
      <c r="BR27" s="692"/>
      <c r="BS27" s="693"/>
      <c r="BT27" s="694" t="s">
        <v>85</v>
      </c>
      <c r="BU27" s="695"/>
      <c r="BV27" s="696"/>
      <c r="BW27" s="1"/>
      <c r="BX27" s="1"/>
      <c r="BY27" s="76" t="s">
        <v>53</v>
      </c>
      <c r="BZ27" s="376">
        <f>BZ26/BY26</f>
        <v>0.97740044500000001</v>
      </c>
      <c r="CA27" s="1"/>
      <c r="CB27" s="1"/>
      <c r="CC27" s="1"/>
      <c r="CD27" s="1"/>
      <c r="CE27" s="1"/>
      <c r="CF27" s="1"/>
      <c r="CG27" s="1"/>
      <c r="CH27" s="1"/>
      <c r="CI27" s="1"/>
      <c r="CJ27" s="1"/>
      <c r="CK27" s="1"/>
      <c r="CL27" s="1"/>
      <c r="CM27" s="1"/>
      <c r="CN27" s="1"/>
      <c r="CO27" s="1"/>
      <c r="CP27" s="1"/>
      <c r="CQ27" s="1"/>
      <c r="CR27" s="1"/>
      <c r="CS27" s="1"/>
      <c r="CT27" s="1"/>
    </row>
    <row r="28" spans="1:98" ht="31.5" customHeight="1">
      <c r="A28" s="1"/>
      <c r="B28" s="1"/>
      <c r="C28" s="667" t="s">
        <v>59</v>
      </c>
      <c r="D28" s="668"/>
      <c r="E28" s="668"/>
      <c r="F28" s="668"/>
      <c r="G28" s="669"/>
      <c r="H28" s="670" t="s">
        <v>67</v>
      </c>
      <c r="I28" s="671"/>
      <c r="J28" s="671"/>
      <c r="K28" s="671"/>
      <c r="L28" s="671"/>
      <c r="M28" s="671"/>
      <c r="N28" s="671"/>
      <c r="O28" s="671"/>
      <c r="P28" s="671"/>
      <c r="Q28" s="671"/>
      <c r="R28" s="671"/>
      <c r="S28" s="672"/>
      <c r="T28" s="1"/>
      <c r="U28" s="1"/>
      <c r="V28" s="697" t="s">
        <v>292</v>
      </c>
      <c r="W28" s="698"/>
      <c r="X28" s="699"/>
      <c r="Y28" s="703"/>
      <c r="Z28" s="704"/>
      <c r="AA28" s="705"/>
      <c r="AB28" s="709"/>
      <c r="AC28" s="710"/>
      <c r="AD28" s="711"/>
      <c r="AE28" s="1"/>
      <c r="AF28" s="1"/>
      <c r="AG28" s="703"/>
      <c r="AH28" s="704"/>
      <c r="AI28" s="705"/>
      <c r="AJ28" s="703"/>
      <c r="AK28" s="704"/>
      <c r="AL28" s="705"/>
      <c r="AM28" s="709"/>
      <c r="AN28" s="710"/>
      <c r="AO28" s="736"/>
      <c r="AP28" s="1"/>
      <c r="AQ28" s="1"/>
      <c r="AR28" s="703"/>
      <c r="AS28" s="704"/>
      <c r="AT28" s="705"/>
      <c r="AU28" s="703"/>
      <c r="AV28" s="704"/>
      <c r="AW28" s="705"/>
      <c r="AX28" s="709"/>
      <c r="AY28" s="710"/>
      <c r="AZ28" s="736"/>
      <c r="BA28" s="1"/>
      <c r="BB28" s="1"/>
      <c r="BC28" s="703"/>
      <c r="BD28" s="704"/>
      <c r="BE28" s="705"/>
      <c r="BF28" s="703"/>
      <c r="BG28" s="704"/>
      <c r="BH28" s="705"/>
      <c r="BI28" s="709"/>
      <c r="BJ28" s="710"/>
      <c r="BK28" s="736"/>
      <c r="BL28" s="1"/>
      <c r="BM28" s="1"/>
      <c r="BN28" s="703"/>
      <c r="BO28" s="704"/>
      <c r="BP28" s="705"/>
      <c r="BQ28" s="703"/>
      <c r="BR28" s="704"/>
      <c r="BS28" s="705"/>
      <c r="BT28" s="709"/>
      <c r="BU28" s="710"/>
      <c r="BV28" s="736"/>
      <c r="BW28" s="1"/>
      <c r="BX28" s="1"/>
      <c r="BY28" s="1"/>
      <c r="BZ28" s="1"/>
      <c r="CA28" s="1"/>
      <c r="CB28" s="1"/>
      <c r="CC28" s="1"/>
      <c r="CD28" s="1"/>
      <c r="CE28" s="1"/>
      <c r="CF28" s="1"/>
      <c r="CG28" s="1"/>
      <c r="CH28" s="1"/>
      <c r="CI28" s="1"/>
      <c r="CJ28" s="1"/>
      <c r="CK28" s="1"/>
      <c r="CL28" s="1"/>
      <c r="CM28" s="1"/>
      <c r="CN28" s="1"/>
      <c r="CO28" s="1"/>
      <c r="CP28" s="1"/>
      <c r="CQ28" s="1"/>
      <c r="CR28" s="1"/>
    </row>
    <row r="29" spans="1:98" ht="30.75" customHeight="1">
      <c r="A29" s="1"/>
      <c r="B29" s="1"/>
      <c r="C29" s="667" t="s">
        <v>60</v>
      </c>
      <c r="D29" s="668"/>
      <c r="E29" s="668"/>
      <c r="F29" s="668"/>
      <c r="G29" s="669"/>
      <c r="H29" s="670" t="s">
        <v>68</v>
      </c>
      <c r="I29" s="671"/>
      <c r="J29" s="671"/>
      <c r="K29" s="671"/>
      <c r="L29" s="671"/>
      <c r="M29" s="671"/>
      <c r="N29" s="671"/>
      <c r="O29" s="671"/>
      <c r="P29" s="671"/>
      <c r="Q29" s="671"/>
      <c r="R29" s="671"/>
      <c r="S29" s="672"/>
      <c r="T29" s="1"/>
      <c r="U29" s="1"/>
      <c r="V29" s="697"/>
      <c r="W29" s="698"/>
      <c r="X29" s="699"/>
      <c r="Y29" s="703"/>
      <c r="Z29" s="704"/>
      <c r="AA29" s="705"/>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c r="CP29" s="1"/>
      <c r="CQ29" s="1"/>
      <c r="CR29" s="1"/>
    </row>
    <row r="30" spans="1:98" ht="40.5" customHeight="1">
      <c r="A30" s="1"/>
      <c r="B30" s="1"/>
      <c r="C30" s="737" t="s">
        <v>61</v>
      </c>
      <c r="D30" s="738"/>
      <c r="E30" s="738"/>
      <c r="F30" s="738"/>
      <c r="G30" s="739"/>
      <c r="H30" s="670" t="s">
        <v>69</v>
      </c>
      <c r="I30" s="671"/>
      <c r="J30" s="671"/>
      <c r="K30" s="671"/>
      <c r="L30" s="671"/>
      <c r="M30" s="671"/>
      <c r="N30" s="671"/>
      <c r="O30" s="671"/>
      <c r="P30" s="671"/>
      <c r="Q30" s="671"/>
      <c r="R30" s="671"/>
      <c r="S30" s="672"/>
      <c r="T30" s="1"/>
      <c r="U30" s="1"/>
      <c r="V30" s="697"/>
      <c r="W30" s="698"/>
      <c r="X30" s="699"/>
      <c r="Y30" s="703"/>
      <c r="Z30" s="704"/>
      <c r="AA30" s="705"/>
      <c r="AB30" s="703"/>
      <c r="AC30" s="704"/>
      <c r="AD30" s="712"/>
      <c r="AE30" s="1"/>
      <c r="AF30" s="1"/>
      <c r="AG30" s="703"/>
      <c r="AH30" s="704"/>
      <c r="AI30" s="705"/>
      <c r="AJ30" s="703"/>
      <c r="AK30" s="704"/>
      <c r="AL30" s="705"/>
      <c r="AM30" s="703"/>
      <c r="AN30" s="704"/>
      <c r="AO30" s="705"/>
      <c r="AP30" s="1"/>
      <c r="AQ30" s="1"/>
      <c r="AR30" s="703"/>
      <c r="AS30" s="704"/>
      <c r="AT30" s="705"/>
      <c r="AU30" s="703"/>
      <c r="AV30" s="704"/>
      <c r="AW30" s="705"/>
      <c r="AX30" s="703"/>
      <c r="AY30" s="704"/>
      <c r="AZ30" s="705"/>
      <c r="BA30" s="1"/>
      <c r="BB30" s="1"/>
      <c r="BC30" s="703"/>
      <c r="BD30" s="704"/>
      <c r="BE30" s="705"/>
      <c r="BF30" s="703"/>
      <c r="BG30" s="704"/>
      <c r="BH30" s="705"/>
      <c r="BI30" s="703"/>
      <c r="BJ30" s="704"/>
      <c r="BK30" s="705"/>
      <c r="BL30" s="1"/>
      <c r="BM30" s="1"/>
      <c r="BN30" s="703"/>
      <c r="BO30" s="704"/>
      <c r="BP30" s="705"/>
      <c r="BQ30" s="703"/>
      <c r="BR30" s="704"/>
      <c r="BS30" s="705"/>
      <c r="BT30" s="703"/>
      <c r="BU30" s="704"/>
      <c r="BV30" s="705"/>
      <c r="BW30" s="1"/>
      <c r="BX30" s="1"/>
      <c r="BY30" s="1"/>
      <c r="BZ30" s="1"/>
      <c r="CA30" s="1"/>
      <c r="CB30" s="1"/>
      <c r="CC30" s="1"/>
      <c r="CD30" s="1"/>
      <c r="CE30" s="1"/>
      <c r="CF30" s="1"/>
      <c r="CG30" s="1"/>
      <c r="CH30" s="1"/>
      <c r="CI30" s="1"/>
      <c r="CJ30" s="1"/>
      <c r="CK30" s="1"/>
      <c r="CL30" s="1"/>
      <c r="CM30" s="1"/>
      <c r="CN30" s="1"/>
      <c r="CO30" s="1"/>
      <c r="CP30" s="1"/>
      <c r="CQ30" s="1"/>
      <c r="CR30" s="1"/>
    </row>
    <row r="31" spans="1:98" ht="32.25" customHeight="1">
      <c r="A31" s="1"/>
      <c r="B31" s="1"/>
      <c r="C31" s="667" t="s">
        <v>62</v>
      </c>
      <c r="D31" s="668"/>
      <c r="E31" s="668"/>
      <c r="F31" s="668"/>
      <c r="G31" s="669"/>
      <c r="H31" s="670" t="s">
        <v>70</v>
      </c>
      <c r="I31" s="671"/>
      <c r="J31" s="671"/>
      <c r="K31" s="671"/>
      <c r="L31" s="671"/>
      <c r="M31" s="671"/>
      <c r="N31" s="671"/>
      <c r="O31" s="671"/>
      <c r="P31" s="671"/>
      <c r="Q31" s="671"/>
      <c r="R31" s="671"/>
      <c r="S31" s="672"/>
      <c r="T31" s="1"/>
      <c r="U31" s="1"/>
      <c r="V31" s="697"/>
      <c r="W31" s="698"/>
      <c r="X31" s="699"/>
      <c r="Y31" s="703"/>
      <c r="Z31" s="704"/>
      <c r="AA31" s="705"/>
      <c r="AB31" s="703"/>
      <c r="AC31" s="704"/>
      <c r="AD31" s="712"/>
      <c r="AE31" s="1"/>
      <c r="AF31" s="1"/>
      <c r="AG31" s="703"/>
      <c r="AH31" s="704"/>
      <c r="AI31" s="705"/>
      <c r="AJ31" s="703"/>
      <c r="AK31" s="704"/>
      <c r="AL31" s="705"/>
      <c r="AM31" s="703"/>
      <c r="AN31" s="704"/>
      <c r="AO31" s="705"/>
      <c r="AP31" s="1"/>
      <c r="AQ31" s="1"/>
      <c r="AR31" s="703"/>
      <c r="AS31" s="704"/>
      <c r="AT31" s="705"/>
      <c r="AU31" s="703"/>
      <c r="AV31" s="704"/>
      <c r="AW31" s="705"/>
      <c r="AX31" s="703"/>
      <c r="AY31" s="704"/>
      <c r="AZ31" s="705"/>
      <c r="BA31" s="1"/>
      <c r="BB31" s="1"/>
      <c r="BC31" s="703"/>
      <c r="BD31" s="704"/>
      <c r="BE31" s="705"/>
      <c r="BF31" s="703"/>
      <c r="BG31" s="704"/>
      <c r="BH31" s="705"/>
      <c r="BI31" s="703"/>
      <c r="BJ31" s="704"/>
      <c r="BK31" s="705"/>
      <c r="BL31" s="1"/>
      <c r="BM31" s="1"/>
      <c r="BN31" s="703"/>
      <c r="BO31" s="704"/>
      <c r="BP31" s="705"/>
      <c r="BQ31" s="703"/>
      <c r="BR31" s="704"/>
      <c r="BS31" s="705"/>
      <c r="BT31" s="703"/>
      <c r="BU31" s="704"/>
      <c r="BV31" s="705"/>
      <c r="BW31" s="1"/>
      <c r="BX31" s="1"/>
      <c r="BY31" s="1"/>
      <c r="BZ31" s="1"/>
      <c r="CA31" s="1"/>
      <c r="CB31" s="1"/>
      <c r="CC31" s="1"/>
      <c r="CD31" s="1"/>
      <c r="CE31" s="1"/>
      <c r="CF31" s="1"/>
      <c r="CG31" s="1"/>
      <c r="CH31" s="1"/>
      <c r="CI31" s="1"/>
      <c r="CJ31" s="1"/>
      <c r="CK31" s="1"/>
      <c r="CL31" s="1"/>
      <c r="CM31" s="1"/>
      <c r="CN31" s="1"/>
      <c r="CO31" s="1"/>
    </row>
    <row r="32" spans="1:98" ht="42" customHeight="1" thickBot="1">
      <c r="A32" s="1"/>
      <c r="B32" s="1"/>
      <c r="C32" s="667" t="s">
        <v>63</v>
      </c>
      <c r="D32" s="668"/>
      <c r="E32" s="668"/>
      <c r="F32" s="668"/>
      <c r="G32" s="669"/>
      <c r="H32" s="667"/>
      <c r="I32" s="668"/>
      <c r="J32" s="668"/>
      <c r="K32" s="668"/>
      <c r="L32" s="668"/>
      <c r="M32" s="668"/>
      <c r="N32" s="668"/>
      <c r="O32" s="668"/>
      <c r="P32" s="668"/>
      <c r="Q32" s="668"/>
      <c r="R32" s="668"/>
      <c r="S32" s="669"/>
      <c r="T32" s="1"/>
      <c r="U32" s="1"/>
      <c r="V32" s="700"/>
      <c r="W32" s="701"/>
      <c r="X32" s="702"/>
      <c r="Y32" s="706"/>
      <c r="Z32" s="707"/>
      <c r="AA32" s="708"/>
      <c r="AB32" s="706"/>
      <c r="AC32" s="707"/>
      <c r="AD32" s="713"/>
      <c r="AE32" s="1"/>
      <c r="AF32" s="1"/>
      <c r="AG32" s="733"/>
      <c r="AH32" s="734"/>
      <c r="AI32" s="735"/>
      <c r="AJ32" s="733"/>
      <c r="AK32" s="734"/>
      <c r="AL32" s="735"/>
      <c r="AM32" s="733"/>
      <c r="AN32" s="734"/>
      <c r="AO32" s="735"/>
      <c r="AP32" s="1"/>
      <c r="AQ32" s="1"/>
      <c r="AR32" s="733"/>
      <c r="AS32" s="734"/>
      <c r="AT32" s="735"/>
      <c r="AU32" s="733"/>
      <c r="AV32" s="734"/>
      <c r="AW32" s="735"/>
      <c r="AX32" s="733"/>
      <c r="AY32" s="734"/>
      <c r="AZ32" s="735"/>
      <c r="BA32" s="1"/>
      <c r="BB32" s="1"/>
      <c r="BC32" s="733"/>
      <c r="BD32" s="734"/>
      <c r="BE32" s="735"/>
      <c r="BF32" s="733"/>
      <c r="BG32" s="734"/>
      <c r="BH32" s="735"/>
      <c r="BI32" s="733"/>
      <c r="BJ32" s="734"/>
      <c r="BK32" s="735"/>
      <c r="BL32" s="1"/>
      <c r="BM32" s="1"/>
      <c r="BN32" s="733"/>
      <c r="BO32" s="734"/>
      <c r="BP32" s="735"/>
      <c r="BQ32" s="733"/>
      <c r="BR32" s="734"/>
      <c r="BS32" s="735"/>
      <c r="BT32" s="733"/>
      <c r="BU32" s="734"/>
      <c r="BV32" s="735"/>
      <c r="BW32" s="1"/>
      <c r="BX32" s="1"/>
      <c r="BY32" s="1"/>
      <c r="BZ32" s="1"/>
      <c r="CA32" s="1"/>
      <c r="CB32" s="1"/>
      <c r="CC32" s="1"/>
      <c r="CD32" s="1"/>
      <c r="CE32" s="1"/>
      <c r="CF32" s="1"/>
      <c r="CG32" s="1"/>
      <c r="CH32" s="1"/>
      <c r="CI32" s="1"/>
      <c r="CJ32" s="1"/>
      <c r="CK32" s="1"/>
      <c r="CL32" s="1"/>
      <c r="CM32" s="1"/>
      <c r="CN32" s="1"/>
      <c r="CO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4"/>
      <c r="F35" s="1"/>
      <c r="G35" s="1"/>
      <c r="H35" s="1"/>
      <c r="I35" s="1"/>
      <c r="J35" s="1"/>
      <c r="K35" s="1"/>
      <c r="L35" s="1"/>
      <c r="M35" s="1"/>
      <c r="N35" s="1"/>
      <c r="O35" s="1"/>
      <c r="P35" s="1"/>
      <c r="Q35" s="1"/>
      <c r="R35" s="1"/>
      <c r="S35" s="1"/>
      <c r="T35" s="1"/>
      <c r="U35" s="1"/>
      <c r="V35" s="1"/>
      <c r="W35" s="1"/>
      <c r="X35" s="1"/>
      <c r="Y35" s="1"/>
      <c r="Z35" s="1"/>
      <c r="AA35" s="1"/>
      <c r="AB35" s="1"/>
      <c r="AC35" s="1"/>
      <c r="AD35" s="1"/>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row>
    <row r="36" spans="1:98" ht="15.75">
      <c r="A36" s="1"/>
      <c r="B36" s="1"/>
      <c r="D36" s="64"/>
      <c r="F36" s="1"/>
      <c r="G36" s="1"/>
      <c r="H36" s="1"/>
      <c r="I36" s="1"/>
      <c r="J36" s="1"/>
      <c r="K36" s="1"/>
      <c r="L36" s="1"/>
      <c r="M36" s="1"/>
      <c r="N36" s="1"/>
      <c r="O36" s="1"/>
      <c r="P36" s="1"/>
      <c r="Q36" s="1"/>
      <c r="R36" s="1"/>
      <c r="S36" s="1"/>
      <c r="T36" s="1"/>
      <c r="U36" s="1"/>
      <c r="V36" s="1"/>
      <c r="W36" s="1"/>
      <c r="X36" s="1"/>
      <c r="Y36" s="1"/>
      <c r="Z36" s="1"/>
      <c r="AA36" s="1"/>
      <c r="AB36" s="1"/>
      <c r="AC36" s="1"/>
      <c r="AD36" s="1"/>
      <c r="AE36" s="20"/>
      <c r="AF36" s="20"/>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row>
    <row r="37" spans="1:98" ht="15.75">
      <c r="A37" s="1"/>
      <c r="B37" s="1"/>
      <c r="D37" s="65"/>
      <c r="F37" s="1"/>
      <c r="G37" s="1"/>
      <c r="H37" s="1"/>
      <c r="I37" s="1"/>
      <c r="J37" s="1"/>
      <c r="K37" s="1"/>
      <c r="L37" s="1"/>
      <c r="M37" s="13"/>
      <c r="N37" s="13"/>
      <c r="O37" s="13"/>
      <c r="P37" s="13"/>
      <c r="Q37" s="13"/>
      <c r="R37" s="1"/>
      <c r="S37" s="1"/>
      <c r="T37" s="1"/>
      <c r="U37" s="1"/>
      <c r="V37" s="1"/>
      <c r="W37" s="1"/>
      <c r="X37" s="1"/>
      <c r="Y37" s="1"/>
      <c r="Z37" s="13"/>
      <c r="AA37" s="13"/>
      <c r="AB37" s="13"/>
      <c r="AC37" s="13"/>
      <c r="AD37" s="13"/>
      <c r="AE37" s="20"/>
      <c r="AF37" s="20"/>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D38" s="65"/>
      <c r="F38" s="1"/>
      <c r="G38" s="1"/>
      <c r="H38" s="1"/>
      <c r="I38" s="1"/>
      <c r="J38" s="1"/>
      <c r="K38" s="1"/>
      <c r="L38" s="1"/>
      <c r="M38" s="13"/>
      <c r="N38" s="13"/>
      <c r="O38" s="13"/>
      <c r="P38" s="13"/>
      <c r="Q38" s="13"/>
      <c r="R38" s="1"/>
      <c r="S38" s="1"/>
      <c r="T38" s="1"/>
      <c r="U38" s="1"/>
      <c r="V38" s="1"/>
      <c r="W38" s="1"/>
      <c r="X38" s="1"/>
      <c r="Y38" s="1"/>
      <c r="Z38" s="13"/>
      <c r="AA38" s="13"/>
      <c r="AB38" s="13"/>
      <c r="AC38" s="13"/>
      <c r="AD38" s="13"/>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row>
    <row r="39" spans="1:98" ht="15.75">
      <c r="A39" s="1"/>
      <c r="B39" s="1"/>
      <c r="C39" s="1"/>
      <c r="D39" s="14"/>
      <c r="F39" s="1"/>
      <c r="G39" s="1"/>
      <c r="H39" s="1"/>
      <c r="I39" s="1"/>
      <c r="J39" s="1"/>
      <c r="K39" s="1"/>
      <c r="L39" s="1"/>
      <c r="M39" s="14"/>
      <c r="N39" s="14"/>
      <c r="O39" s="14"/>
      <c r="P39" s="14"/>
      <c r="Q39" s="14"/>
      <c r="R39" s="1"/>
      <c r="S39" s="1"/>
      <c r="T39" s="1"/>
      <c r="U39" s="1"/>
      <c r="V39" s="1"/>
      <c r="W39" s="1"/>
      <c r="X39" s="1"/>
      <c r="Y39" s="1"/>
      <c r="Z39" s="14"/>
      <c r="AA39" s="14"/>
      <c r="AB39" s="14"/>
      <c r="AC39" s="14"/>
      <c r="AD39" s="14"/>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row>
    <row r="40" spans="1:98" ht="15.75">
      <c r="A40" s="1"/>
      <c r="B40" s="1"/>
      <c r="C40" s="1"/>
      <c r="G40" s="1"/>
      <c r="H40" s="1"/>
      <c r="I40" s="15"/>
      <c r="J40" s="15"/>
      <c r="K40" s="15"/>
      <c r="L40" s="15"/>
      <c r="M40" s="15"/>
      <c r="N40" s="1"/>
      <c r="O40" s="1"/>
      <c r="P40" s="1"/>
      <c r="Q40" s="1"/>
      <c r="R40" s="1"/>
      <c r="S40" s="1"/>
      <c r="T40" s="1"/>
      <c r="U40" s="1"/>
      <c r="V40" s="19"/>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ustomHeight="1">
      <c r="A41" s="1"/>
      <c r="B41" s="1"/>
      <c r="C41" s="1"/>
      <c r="G41" s="1"/>
      <c r="H41" s="1"/>
      <c r="I41" s="16"/>
      <c r="J41" s="16"/>
      <c r="K41" s="16"/>
      <c r="L41" s="16"/>
      <c r="M41" s="16"/>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7"/>
      <c r="J42" s="17"/>
      <c r="K42" s="17"/>
      <c r="L42" s="17"/>
      <c r="M42" s="17"/>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8"/>
      <c r="J43" s="18"/>
      <c r="K43" s="18"/>
      <c r="L43" s="18"/>
      <c r="M43" s="18"/>
      <c r="N43" s="1"/>
      <c r="O43" s="1"/>
      <c r="P43" s="1"/>
      <c r="Q43" s="1"/>
      <c r="R43" s="1"/>
      <c r="S43" s="1"/>
      <c r="T43" s="1"/>
      <c r="U43" s="1"/>
      <c r="V43" s="21"/>
      <c r="W43" s="20"/>
      <c r="X43" s="20"/>
      <c r="Y43" s="20"/>
      <c r="Z43" s="20"/>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G44" s="1"/>
      <c r="H44" s="1"/>
      <c r="I44" s="18"/>
      <c r="J44" s="18"/>
      <c r="K44" s="18"/>
      <c r="L44" s="18"/>
      <c r="M44" s="18"/>
      <c r="N44" s="1"/>
      <c r="O44" s="1"/>
      <c r="P44" s="1"/>
      <c r="Q44" s="1"/>
      <c r="R44" s="1"/>
      <c r="S44" s="1"/>
      <c r="T44" s="1"/>
      <c r="U44" s="1"/>
      <c r="V44" s="21"/>
      <c r="W44" s="20"/>
      <c r="X44" s="20"/>
      <c r="Y44" s="20"/>
      <c r="Z44" s="20"/>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3"/>
      <c r="H47" s="1"/>
      <c r="I47" s="1"/>
      <c r="J47" s="1"/>
      <c r="K47" s="1"/>
      <c r="L47" s="1"/>
      <c r="M47" s="1"/>
      <c r="N47" s="1"/>
      <c r="O47" s="13"/>
      <c r="P47" s="13"/>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3"/>
      <c r="H48" s="1"/>
      <c r="I48" s="1"/>
      <c r="J48" s="1"/>
      <c r="K48" s="1"/>
      <c r="L48" s="1"/>
      <c r="M48" s="1"/>
      <c r="N48" s="1"/>
      <c r="O48" s="13"/>
      <c r="P48" s="13"/>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row>
    <row r="49" spans="1:98" ht="15.75">
      <c r="A49" s="1"/>
      <c r="B49" s="1"/>
      <c r="C49" s="1"/>
      <c r="D49" s="1"/>
      <c r="E49" s="1"/>
      <c r="F49" s="1"/>
      <c r="G49" s="14"/>
      <c r="H49" s="1"/>
      <c r="I49" s="1"/>
      <c r="J49" s="1"/>
      <c r="K49" s="1"/>
      <c r="L49" s="1"/>
      <c r="M49" s="1"/>
      <c r="N49" s="1"/>
      <c r="O49" s="14"/>
      <c r="P49" s="14"/>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row>
    <row r="50" spans="1:98" ht="15.75">
      <c r="A50" s="1"/>
      <c r="B50" s="1"/>
      <c r="C50" s="1"/>
      <c r="D50" s="1"/>
      <c r="E50" s="1"/>
      <c r="F50" s="1"/>
      <c r="G50" s="1"/>
      <c r="H50" s="1"/>
      <c r="I50" s="1"/>
      <c r="J50" s="19"/>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21"/>
      <c r="K52" s="2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21"/>
      <c r="K53" s="2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21"/>
      <c r="G54" s="2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V67" s="1"/>
      <c r="W67" s="1"/>
      <c r="X67" s="1"/>
      <c r="Y67" s="1"/>
      <c r="Z67" s="1"/>
      <c r="AA67" s="1"/>
      <c r="AB67" s="1"/>
      <c r="AC67" s="1"/>
      <c r="AD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row r="74" spans="1:98" ht="15.75">
      <c r="A74" s="1"/>
      <c r="B74" s="1"/>
      <c r="C74" s="1"/>
      <c r="D74" s="1"/>
      <c r="E74" s="1"/>
      <c r="F74" s="1"/>
      <c r="G74" s="1"/>
      <c r="H74" s="1"/>
      <c r="I74" s="1"/>
      <c r="J74" s="1"/>
      <c r="K74" s="1"/>
      <c r="L74" s="1"/>
      <c r="M74" s="1"/>
      <c r="N74" s="1"/>
      <c r="O74" s="1"/>
      <c r="P74" s="1"/>
      <c r="Q74" s="1"/>
      <c r="R74" s="1"/>
      <c r="S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CA74" s="1"/>
      <c r="CB74" s="1"/>
      <c r="CC74" s="1"/>
      <c r="CD74" s="1"/>
      <c r="CE74" s="1"/>
      <c r="CF74" s="1"/>
      <c r="CG74" s="1"/>
      <c r="CH74" s="1"/>
      <c r="CI74" s="1"/>
      <c r="CJ74" s="1"/>
      <c r="CK74" s="1"/>
      <c r="CL74" s="1"/>
      <c r="CM74" s="1"/>
      <c r="CN74" s="1"/>
      <c r="CO74" s="1"/>
      <c r="CP74" s="1"/>
      <c r="CQ74" s="1"/>
      <c r="CR74" s="1"/>
      <c r="CS74" s="1"/>
      <c r="CT74" s="1"/>
    </row>
    <row r="75" spans="1:98" ht="15.75">
      <c r="A75" s="1"/>
      <c r="B75" s="1"/>
      <c r="C75" s="1"/>
      <c r="D75" s="1"/>
      <c r="E75" s="1"/>
      <c r="F75" s="1"/>
      <c r="G75" s="1"/>
      <c r="H75" s="1"/>
      <c r="I75" s="1"/>
      <c r="J75" s="1"/>
      <c r="K75" s="1"/>
      <c r="L75" s="1"/>
      <c r="M75" s="1"/>
      <c r="N75" s="1"/>
      <c r="O75" s="1"/>
      <c r="P75" s="1"/>
      <c r="Q75" s="1"/>
      <c r="R75" s="1"/>
      <c r="S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CA75" s="1"/>
      <c r="CB75" s="1"/>
      <c r="CC75" s="1"/>
      <c r="CD75" s="1"/>
      <c r="CE75" s="1"/>
      <c r="CF75" s="1"/>
      <c r="CG75" s="1"/>
      <c r="CH75" s="1"/>
      <c r="CI75" s="1"/>
      <c r="CJ75" s="1"/>
      <c r="CK75" s="1"/>
      <c r="CL75" s="1"/>
      <c r="CM75" s="1"/>
      <c r="CN75" s="1"/>
      <c r="CO75" s="1"/>
      <c r="CP75" s="1"/>
      <c r="CQ75" s="1"/>
      <c r="CR75" s="1"/>
      <c r="CS75" s="1"/>
      <c r="CT75"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4:AT24"/>
    <mergeCell ref="C24:S24"/>
    <mergeCell ref="V24:X24"/>
    <mergeCell ref="Y24:AA24"/>
    <mergeCell ref="AB24:AD24"/>
    <mergeCell ref="AE24:AE25"/>
    <mergeCell ref="AF24:AF25"/>
    <mergeCell ref="BY16:BY17"/>
    <mergeCell ref="BZ16:BZ17"/>
    <mergeCell ref="C23:U23"/>
    <mergeCell ref="V23:AF23"/>
    <mergeCell ref="AG23:AQ23"/>
    <mergeCell ref="AR23:BB23"/>
    <mergeCell ref="BC23:BM23"/>
    <mergeCell ref="BN23:BX23"/>
    <mergeCell ref="BM16:BM17"/>
    <mergeCell ref="BN16:BP16"/>
    <mergeCell ref="BQ16:BS16"/>
    <mergeCell ref="BT16:BV16"/>
    <mergeCell ref="BW16:BW17"/>
    <mergeCell ref="BX16:BX17"/>
    <mergeCell ref="BA16:BA17"/>
    <mergeCell ref="BB16:BB17"/>
    <mergeCell ref="BC16:BE16"/>
    <mergeCell ref="BW24:BW25"/>
    <mergeCell ref="BX24:BX25"/>
    <mergeCell ref="BY24:BZ24"/>
    <mergeCell ref="C25:G25"/>
    <mergeCell ref="H25:S25"/>
    <mergeCell ref="C26:G26"/>
    <mergeCell ref="H26:S26"/>
    <mergeCell ref="BI24:BK24"/>
    <mergeCell ref="BL24:BL25"/>
    <mergeCell ref="BM24:BM25"/>
    <mergeCell ref="BN24:BP24"/>
    <mergeCell ref="BQ24:BS24"/>
    <mergeCell ref="BT24:BV24"/>
    <mergeCell ref="AU24:AW24"/>
    <mergeCell ref="AX24:AZ24"/>
    <mergeCell ref="BA24:BA25"/>
    <mergeCell ref="BB24:BB25"/>
    <mergeCell ref="BC24:BE24"/>
    <mergeCell ref="BF24:BH24"/>
    <mergeCell ref="AG24:AI24"/>
    <mergeCell ref="AJ24:AL24"/>
    <mergeCell ref="AM24:AO24"/>
    <mergeCell ref="AP24:AP25"/>
    <mergeCell ref="AQ24:AQ25"/>
    <mergeCell ref="BF27:BH27"/>
    <mergeCell ref="BI27:BK27"/>
    <mergeCell ref="BN27:BP27"/>
    <mergeCell ref="BQ27:BS27"/>
    <mergeCell ref="BT27:BV27"/>
    <mergeCell ref="C28:G28"/>
    <mergeCell ref="H28:S28"/>
    <mergeCell ref="V28:X32"/>
    <mergeCell ref="Y28:AA32"/>
    <mergeCell ref="AB28:AD32"/>
    <mergeCell ref="AJ27:AL27"/>
    <mergeCell ref="AM27:AO27"/>
    <mergeCell ref="AR27:AT27"/>
    <mergeCell ref="AU27:AW27"/>
    <mergeCell ref="AX27:AZ27"/>
    <mergeCell ref="BC27:BE27"/>
    <mergeCell ref="C27:G27"/>
    <mergeCell ref="H27:S27"/>
    <mergeCell ref="V27:X27"/>
    <mergeCell ref="Y27:AA27"/>
    <mergeCell ref="AB27:AD27"/>
    <mergeCell ref="AG27:AI27"/>
    <mergeCell ref="BF28:BH32"/>
    <mergeCell ref="BI28:BK32"/>
    <mergeCell ref="BN28:BP32"/>
    <mergeCell ref="BQ28:BS32"/>
    <mergeCell ref="BT28:BV32"/>
    <mergeCell ref="AG28:AI32"/>
    <mergeCell ref="AJ28:AL32"/>
    <mergeCell ref="AM28:AO32"/>
    <mergeCell ref="AR28:AT32"/>
    <mergeCell ref="AU28:AW32"/>
    <mergeCell ref="AX28:AZ32"/>
    <mergeCell ref="C32:G32"/>
    <mergeCell ref="H32:S32"/>
    <mergeCell ref="C29:G29"/>
    <mergeCell ref="H29:S29"/>
    <mergeCell ref="C30:G30"/>
    <mergeCell ref="H30:S30"/>
    <mergeCell ref="C31:G31"/>
    <mergeCell ref="H31:S31"/>
    <mergeCell ref="BC28:BE3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3903-FCB9-4CEC-AC9F-D71BE548CD05}">
  <sheetPr>
    <tabColor theme="4" tint="-0.249977111117893"/>
  </sheetPr>
  <dimension ref="A1:CT72"/>
  <sheetViews>
    <sheetView topLeftCell="T16" zoomScale="60" zoomScaleNormal="60" workbookViewId="0">
      <selection activeCell="AC23" sqref="AC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31.7109375" customWidth="1"/>
    <col min="23" max="23" width="23.140625" customWidth="1"/>
    <col min="24" max="30" width="20.7109375" customWidth="1"/>
    <col min="31" max="31" width="26.140625" customWidth="1"/>
    <col min="32"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126</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127</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172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293</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20.75" customHeight="1">
      <c r="A18" s="1"/>
      <c r="B18" s="1"/>
      <c r="C18" s="135" t="s">
        <v>294</v>
      </c>
      <c r="D18" s="136" t="s">
        <v>295</v>
      </c>
      <c r="E18" s="137" t="s">
        <v>97</v>
      </c>
      <c r="F18" s="152">
        <v>2</v>
      </c>
      <c r="G18" s="190"/>
      <c r="H18" s="131"/>
      <c r="I18" s="189"/>
      <c r="J18" s="155"/>
      <c r="K18" s="132"/>
      <c r="L18" s="189">
        <v>2</v>
      </c>
      <c r="M18" s="190"/>
      <c r="N18" s="131"/>
      <c r="O18" s="189"/>
      <c r="P18" s="191"/>
      <c r="Q18" s="133"/>
      <c r="R18" s="189"/>
      <c r="S18" s="191"/>
      <c r="T18" s="134"/>
      <c r="U18" s="189"/>
      <c r="V18" s="141" t="s">
        <v>291</v>
      </c>
      <c r="W18" s="208">
        <v>45058</v>
      </c>
      <c r="X18" s="197">
        <v>0</v>
      </c>
      <c r="Y18" s="354" t="s">
        <v>428</v>
      </c>
      <c r="Z18" s="355">
        <v>45184</v>
      </c>
      <c r="AA18" s="356">
        <v>0</v>
      </c>
      <c r="AB18" s="405" t="s">
        <v>428</v>
      </c>
      <c r="AC18" s="406">
        <v>45308</v>
      </c>
      <c r="AD18" s="398">
        <v>0</v>
      </c>
      <c r="AE18" s="198">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v>
      </c>
      <c r="BZ18" s="171">
        <f>BY18/F18</f>
        <v>0</v>
      </c>
      <c r="CA18" s="1"/>
      <c r="CB18" s="1"/>
      <c r="CC18" s="1"/>
      <c r="CD18" s="1"/>
      <c r="CE18" s="1"/>
      <c r="CF18" s="1"/>
      <c r="CG18" s="1"/>
      <c r="CH18" s="1"/>
      <c r="CI18" s="1"/>
      <c r="CJ18" s="1"/>
      <c r="CK18" s="1"/>
      <c r="CL18" s="1"/>
      <c r="CM18" s="1"/>
      <c r="CN18" s="1"/>
      <c r="CO18" s="1"/>
      <c r="CP18" s="1"/>
      <c r="CQ18" s="1"/>
      <c r="CR18" s="1"/>
      <c r="CS18" s="1"/>
      <c r="CT18" s="1"/>
    </row>
    <row r="19" spans="1:98" ht="135.75" customHeight="1" thickBot="1">
      <c r="A19" s="1"/>
      <c r="B19" s="1"/>
      <c r="C19" s="136" t="s">
        <v>296</v>
      </c>
      <c r="D19" s="136" t="s">
        <v>297</v>
      </c>
      <c r="E19" s="137" t="s">
        <v>97</v>
      </c>
      <c r="F19" s="152">
        <v>25</v>
      </c>
      <c r="G19" s="157"/>
      <c r="H19" s="131"/>
      <c r="I19" s="158">
        <v>5</v>
      </c>
      <c r="J19" s="157"/>
      <c r="K19" s="138"/>
      <c r="L19" s="158">
        <v>5</v>
      </c>
      <c r="M19" s="157"/>
      <c r="N19" s="138"/>
      <c r="O19" s="158">
        <v>5</v>
      </c>
      <c r="P19" s="164"/>
      <c r="Q19" s="139"/>
      <c r="R19" s="158">
        <v>5</v>
      </c>
      <c r="S19" s="164"/>
      <c r="T19" s="139"/>
      <c r="U19" s="158">
        <v>5</v>
      </c>
      <c r="V19" s="141" t="s">
        <v>291</v>
      </c>
      <c r="W19" s="208">
        <v>45058</v>
      </c>
      <c r="X19" s="197">
        <v>2</v>
      </c>
      <c r="Y19" s="354" t="s">
        <v>429</v>
      </c>
      <c r="Z19" s="355">
        <v>45184</v>
      </c>
      <c r="AA19" s="356">
        <v>1</v>
      </c>
      <c r="AB19" s="405" t="s">
        <v>429</v>
      </c>
      <c r="AC19" s="406">
        <v>45308</v>
      </c>
      <c r="AD19" s="398">
        <v>2</v>
      </c>
      <c r="AE19" s="198">
        <f t="shared" ref="AE19" si="0">X19+AA19+AD19</f>
        <v>5</v>
      </c>
      <c r="AF19" s="37">
        <f t="shared" ref="AF19" si="1">AE19/F19</f>
        <v>0.2</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 si="2">BW19+BL19+BA19+AP19+AE19</f>
        <v>5</v>
      </c>
      <c r="BZ19" s="172">
        <f t="shared" ref="BZ19" si="3">BY19/F19</f>
        <v>0.2</v>
      </c>
      <c r="CA19" s="1"/>
      <c r="CB19" s="1"/>
      <c r="CC19" s="1"/>
      <c r="CD19" s="1"/>
      <c r="CE19" s="1"/>
      <c r="CF19" s="1"/>
      <c r="CG19" s="1"/>
      <c r="CH19" s="1"/>
      <c r="CI19" s="1"/>
      <c r="CJ19" s="1"/>
      <c r="CK19" s="1"/>
      <c r="CL19" s="1"/>
      <c r="CM19" s="1"/>
      <c r="CN19" s="1"/>
      <c r="CO19" s="1"/>
      <c r="CP19" s="1"/>
      <c r="CQ19" s="1"/>
      <c r="CR19" s="1"/>
      <c r="CS19" s="1"/>
      <c r="CT19" s="1"/>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77"/>
      <c r="CA20" s="1"/>
      <c r="CB20" s="1"/>
      <c r="CC20" s="1"/>
      <c r="CD20" s="1"/>
      <c r="CE20" s="1"/>
      <c r="CF20" s="1"/>
      <c r="CG20" s="1"/>
      <c r="CH20" s="1"/>
      <c r="CI20" s="1"/>
      <c r="CJ20" s="1"/>
      <c r="CK20" s="1"/>
      <c r="CL20" s="1"/>
      <c r="CM20" s="1"/>
      <c r="CN20" s="1"/>
      <c r="CO20" s="1"/>
      <c r="CP20" s="1"/>
      <c r="CQ20" s="1"/>
      <c r="CR20" s="1"/>
      <c r="CS20" s="1"/>
      <c r="CT20" s="1"/>
    </row>
    <row r="21" spans="1:98" ht="48"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36"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86">
        <v>64000000</v>
      </c>
      <c r="W23" s="178">
        <v>29493333</v>
      </c>
      <c r="X23" s="41"/>
      <c r="Y23" s="40"/>
      <c r="Z23" s="178">
        <v>28306833</v>
      </c>
      <c r="AA23" s="41"/>
      <c r="AB23" s="214">
        <f>V23</f>
        <v>64000000</v>
      </c>
      <c r="AC23" s="421">
        <f>63453644-Z23-W23</f>
        <v>5653478</v>
      </c>
      <c r="AD23" s="70"/>
      <c r="AE23" s="324">
        <f>W23+Z23+AC23</f>
        <v>63453644</v>
      </c>
      <c r="AF23" s="206">
        <f>AE23/AB23</f>
        <v>0.99146318749999995</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2">
        <f>AB23+AM23+AX23+BI23+BT23</f>
        <v>64000000</v>
      </c>
      <c r="BZ23" s="372">
        <f>AE23+AP23+BA23+BL23+BW23</f>
        <v>63453644</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76">
        <f>BZ23/BY23</f>
        <v>0.99146318749999995</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697"/>
      <c r="W25" s="698"/>
      <c r="X25" s="699"/>
      <c r="Y25" s="703"/>
      <c r="Z25" s="704"/>
      <c r="AA25" s="705"/>
      <c r="AB25" s="709"/>
      <c r="AC25" s="710"/>
      <c r="AD25" s="711"/>
      <c r="AE25" s="377"/>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697"/>
      <c r="W26" s="698"/>
      <c r="X26" s="699"/>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697"/>
      <c r="W27" s="698"/>
      <c r="X27" s="699"/>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697"/>
      <c r="W28" s="698"/>
      <c r="X28" s="699"/>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00"/>
      <c r="W29" s="701"/>
      <c r="X29" s="702"/>
      <c r="Y29" s="706"/>
      <c r="Z29" s="707"/>
      <c r="AA29" s="708"/>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N25:BP29"/>
    <mergeCell ref="BQ25:BS29"/>
    <mergeCell ref="BT25:BV29"/>
    <mergeCell ref="AG25:AI29"/>
    <mergeCell ref="AJ25:AL29"/>
    <mergeCell ref="AM25:AO29"/>
    <mergeCell ref="AR25:AT29"/>
    <mergeCell ref="AU25:AW29"/>
    <mergeCell ref="AX25:AZ29"/>
    <mergeCell ref="C29:G29"/>
    <mergeCell ref="H29:S29"/>
    <mergeCell ref="C26:G26"/>
    <mergeCell ref="H26:S26"/>
    <mergeCell ref="C27:G27"/>
    <mergeCell ref="H27:S27"/>
    <mergeCell ref="C28:G28"/>
    <mergeCell ref="H28:S28"/>
    <mergeCell ref="BC25:BE29"/>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F9B0-DE1B-4763-A22B-E318BE03F5EA}">
  <sheetPr>
    <tabColor rgb="FF00B0F0"/>
  </sheetPr>
  <dimension ref="A1:CT72"/>
  <sheetViews>
    <sheetView topLeftCell="R18" zoomScale="70" zoomScaleNormal="70" workbookViewId="0">
      <selection activeCell="AB24" sqref="AB24:AD24"/>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219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220</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221</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32" customHeight="1">
      <c r="A18" s="1"/>
      <c r="B18" s="1"/>
      <c r="C18" s="135" t="s">
        <v>222</v>
      </c>
      <c r="D18" s="136" t="s">
        <v>223</v>
      </c>
      <c r="E18" s="137" t="s">
        <v>97</v>
      </c>
      <c r="F18" s="152">
        <v>14</v>
      </c>
      <c r="G18" s="190"/>
      <c r="H18" s="131"/>
      <c r="I18" s="189">
        <v>6</v>
      </c>
      <c r="J18" s="190"/>
      <c r="K18" s="131"/>
      <c r="L18" s="189">
        <v>2</v>
      </c>
      <c r="M18" s="190"/>
      <c r="N18" s="131"/>
      <c r="O18" s="189">
        <v>1</v>
      </c>
      <c r="P18" s="191"/>
      <c r="Q18" s="133"/>
      <c r="R18" s="189">
        <v>1</v>
      </c>
      <c r="S18" s="191"/>
      <c r="T18" s="134"/>
      <c r="U18" s="189">
        <v>4</v>
      </c>
      <c r="V18" s="141" t="s">
        <v>291</v>
      </c>
      <c r="W18" s="208">
        <v>45058</v>
      </c>
      <c r="X18" s="197">
        <v>4</v>
      </c>
      <c r="Y18" s="354" t="s">
        <v>426</v>
      </c>
      <c r="Z18" s="355">
        <v>45184</v>
      </c>
      <c r="AA18" s="356">
        <v>2</v>
      </c>
      <c r="AB18" s="94" t="s">
        <v>426</v>
      </c>
      <c r="AC18" s="399">
        <v>45684</v>
      </c>
      <c r="AD18" s="199">
        <v>5</v>
      </c>
      <c r="AE18" s="198">
        <f>X18+AA18+AD18</f>
        <v>11</v>
      </c>
      <c r="AF18" s="37">
        <f>AE18/F18</f>
        <v>0.7857142857142857</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11</v>
      </c>
      <c r="BZ18" s="171">
        <f>BY18/F18</f>
        <v>0.7857142857142857</v>
      </c>
      <c r="CA18" s="1"/>
      <c r="CB18" s="1"/>
      <c r="CC18" s="1"/>
      <c r="CD18" s="1"/>
      <c r="CE18" s="1"/>
      <c r="CF18" s="1"/>
      <c r="CG18" s="1"/>
      <c r="CH18" s="1"/>
      <c r="CI18" s="1"/>
      <c r="CJ18" s="1"/>
      <c r="CK18" s="1"/>
      <c r="CL18" s="1"/>
      <c r="CM18" s="1"/>
      <c r="CN18" s="1"/>
      <c r="CO18" s="1"/>
      <c r="CP18" s="1"/>
      <c r="CQ18" s="1"/>
      <c r="CR18" s="1"/>
      <c r="CS18" s="1"/>
      <c r="CT18" s="1"/>
    </row>
    <row r="19" spans="1:98" ht="130.5" customHeight="1" thickBot="1">
      <c r="A19" s="1"/>
      <c r="B19" s="1"/>
      <c r="C19" s="135" t="s">
        <v>224</v>
      </c>
      <c r="D19" s="136" t="s">
        <v>225</v>
      </c>
      <c r="E19" s="137" t="s">
        <v>97</v>
      </c>
      <c r="F19" s="152">
        <v>80</v>
      </c>
      <c r="G19" s="157"/>
      <c r="H19" s="131"/>
      <c r="I19" s="158">
        <v>11</v>
      </c>
      <c r="J19" s="157"/>
      <c r="K19" s="138"/>
      <c r="L19" s="158">
        <v>11</v>
      </c>
      <c r="M19" s="157"/>
      <c r="N19" s="138"/>
      <c r="O19" s="158">
        <v>14</v>
      </c>
      <c r="P19" s="164"/>
      <c r="Q19" s="139"/>
      <c r="R19" s="158">
        <v>17</v>
      </c>
      <c r="S19" s="164"/>
      <c r="T19" s="139"/>
      <c r="U19" s="158">
        <v>27</v>
      </c>
      <c r="V19" s="141" t="s">
        <v>291</v>
      </c>
      <c r="W19" s="208">
        <v>45058</v>
      </c>
      <c r="X19" s="197">
        <v>13</v>
      </c>
      <c r="Y19" s="354" t="s">
        <v>427</v>
      </c>
      <c r="Z19" s="355">
        <v>45185</v>
      </c>
      <c r="AA19" s="356">
        <v>11</v>
      </c>
      <c r="AB19" s="94" t="s">
        <v>427</v>
      </c>
      <c r="AC19" s="399">
        <v>45685</v>
      </c>
      <c r="AD19" s="199">
        <v>11</v>
      </c>
      <c r="AE19" s="198">
        <f>X19+AA19+AD19</f>
        <v>35</v>
      </c>
      <c r="AF19" s="37">
        <f>AE19/F19</f>
        <v>0.4375</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 si="0">BW19+BL19+BA19+AP19+AE19</f>
        <v>35</v>
      </c>
      <c r="BZ19" s="172">
        <f t="shared" ref="BZ19" si="1">BY19/F19</f>
        <v>0.4375</v>
      </c>
      <c r="CA19" s="1"/>
      <c r="CB19" s="1"/>
      <c r="CC19" s="1"/>
      <c r="CD19" s="1"/>
      <c r="CE19" s="1"/>
      <c r="CF19" s="1"/>
      <c r="CG19" s="1"/>
      <c r="CH19" s="1"/>
      <c r="CI19" s="1"/>
      <c r="CJ19" s="1"/>
      <c r="CK19" s="1"/>
      <c r="CL19" s="1"/>
      <c r="CM19" s="1"/>
      <c r="CN19" s="1"/>
      <c r="CO19" s="1"/>
      <c r="CP19" s="1"/>
      <c r="CQ19" s="1"/>
      <c r="CR19" s="1"/>
      <c r="CS19" s="1"/>
      <c r="CT19" s="1"/>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400">
        <f>(BZ18+BZ19)/2</f>
        <v>0.61160714285714279</v>
      </c>
      <c r="CA20" s="1"/>
      <c r="CB20" s="1"/>
      <c r="CC20" s="1"/>
      <c r="CD20" s="1"/>
      <c r="CE20" s="1"/>
      <c r="CF20" s="1"/>
      <c r="CG20" s="1"/>
      <c r="CH20" s="1"/>
      <c r="CI20" s="1"/>
      <c r="CJ20" s="1"/>
      <c r="CK20" s="1"/>
      <c r="CL20" s="1"/>
      <c r="CM20" s="1"/>
      <c r="CN20" s="1"/>
      <c r="CO20" s="1"/>
      <c r="CP20" s="1"/>
      <c r="CQ20" s="1"/>
      <c r="CR20" s="1"/>
      <c r="CS20" s="1"/>
      <c r="CT20" s="1"/>
    </row>
    <row r="21" spans="1:98" ht="51.75"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75"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86">
        <v>250000000</v>
      </c>
      <c r="W23" s="178">
        <v>219177506</v>
      </c>
      <c r="X23" s="41"/>
      <c r="Y23" s="214">
        <v>400000000</v>
      </c>
      <c r="Z23" s="178">
        <v>27800063</v>
      </c>
      <c r="AA23" s="41"/>
      <c r="AB23" s="214">
        <f>V23+Y23</f>
        <v>650000000</v>
      </c>
      <c r="AC23" s="421">
        <f>217836569-Z23-W23</f>
        <v>-29141000</v>
      </c>
      <c r="AD23" s="70"/>
      <c r="AE23" s="218">
        <f>W23+Z23+AC23</f>
        <v>217836569</v>
      </c>
      <c r="AF23" s="220">
        <f>AE23/AB23</f>
        <v>0.33513318307692308</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2">
        <f>AB23+AM23+AX23+BI23+BT23</f>
        <v>650000000</v>
      </c>
      <c r="BZ23" s="372">
        <f>AE23+AP23+BA23+BL23+BW23</f>
        <v>217836569</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76">
        <f>BZ23/BY23</f>
        <v>0.33513318307692308</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788"/>
      <c r="W25" s="789"/>
      <c r="X25" s="790"/>
      <c r="Y25" s="703"/>
      <c r="Z25" s="704"/>
      <c r="AA25" s="705"/>
      <c r="AB25" s="709"/>
      <c r="AC25" s="710"/>
      <c r="AD25" s="711"/>
      <c r="AE25" s="377"/>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788"/>
      <c r="W26" s="789"/>
      <c r="X26" s="790"/>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788"/>
      <c r="W27" s="789"/>
      <c r="X27" s="790"/>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788"/>
      <c r="W28" s="789"/>
      <c r="X28" s="790"/>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91"/>
      <c r="W29" s="792"/>
      <c r="X29" s="793"/>
      <c r="Y29" s="706"/>
      <c r="Z29" s="707"/>
      <c r="AA29" s="708"/>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N25:BP29"/>
    <mergeCell ref="BQ25:BS29"/>
    <mergeCell ref="BT25:BV29"/>
    <mergeCell ref="AG25:AI29"/>
    <mergeCell ref="AJ25:AL29"/>
    <mergeCell ref="AM25:AO29"/>
    <mergeCell ref="AR25:AT29"/>
    <mergeCell ref="AU25:AW29"/>
    <mergeCell ref="AX25:AZ29"/>
    <mergeCell ref="C29:G29"/>
    <mergeCell ref="H29:S29"/>
    <mergeCell ref="C26:G26"/>
    <mergeCell ref="H26:S26"/>
    <mergeCell ref="C27:G27"/>
    <mergeCell ref="H27:S27"/>
    <mergeCell ref="C28:G28"/>
    <mergeCell ref="H28:S28"/>
    <mergeCell ref="BC25:BE2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E265D-744E-4148-BC2D-04F0B9C41406}">
  <sheetPr>
    <tabColor rgb="FF00B0F0"/>
  </sheetPr>
  <dimension ref="A1:CT72"/>
  <sheetViews>
    <sheetView topLeftCell="O18" zoomScale="60" zoomScaleNormal="60" workbookViewId="0">
      <selection activeCell="AB24" sqref="AB24:AD24"/>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219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226</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227</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69.5" customHeight="1">
      <c r="A18" s="1"/>
      <c r="B18" s="1"/>
      <c r="C18" s="135" t="s">
        <v>228</v>
      </c>
      <c r="D18" s="136" t="s">
        <v>229</v>
      </c>
      <c r="E18" s="137" t="s">
        <v>97</v>
      </c>
      <c r="F18" s="152">
        <v>1</v>
      </c>
      <c r="G18" s="190"/>
      <c r="H18" s="131"/>
      <c r="I18" s="189"/>
      <c r="J18" s="190"/>
      <c r="K18" s="131"/>
      <c r="L18" s="189"/>
      <c r="M18" s="190"/>
      <c r="N18" s="131"/>
      <c r="O18" s="189"/>
      <c r="P18" s="191"/>
      <c r="Q18" s="133"/>
      <c r="R18" s="189">
        <v>1</v>
      </c>
      <c r="S18" s="191"/>
      <c r="T18" s="145"/>
      <c r="U18" s="156"/>
      <c r="V18" s="141" t="s">
        <v>291</v>
      </c>
      <c r="W18" s="208">
        <v>45058</v>
      </c>
      <c r="X18" s="197">
        <v>0</v>
      </c>
      <c r="Y18" s="354" t="s">
        <v>411</v>
      </c>
      <c r="Z18" s="355">
        <v>45184</v>
      </c>
      <c r="AA18" s="356">
        <v>0</v>
      </c>
      <c r="AB18" s="94" t="s">
        <v>444</v>
      </c>
      <c r="AC18" s="399">
        <v>45318</v>
      </c>
      <c r="AD18" s="199">
        <v>0</v>
      </c>
      <c r="AE18" s="198">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388">
        <f>BW18+BL18+BA18+AP18+AE18</f>
        <v>0</v>
      </c>
      <c r="BZ18" s="389">
        <f>BY18/F18</f>
        <v>0</v>
      </c>
      <c r="CA18" s="1"/>
      <c r="CB18" s="1"/>
      <c r="CC18" s="1"/>
      <c r="CD18" s="1"/>
      <c r="CE18" s="1"/>
      <c r="CF18" s="1"/>
      <c r="CG18" s="1"/>
      <c r="CH18" s="1"/>
      <c r="CI18" s="1"/>
      <c r="CJ18" s="1"/>
      <c r="CK18" s="1"/>
      <c r="CL18" s="1"/>
      <c r="CM18" s="1"/>
      <c r="CN18" s="1"/>
      <c r="CO18" s="1"/>
      <c r="CP18" s="1"/>
      <c r="CQ18" s="1"/>
      <c r="CR18" s="1"/>
      <c r="CS18" s="1"/>
      <c r="CT18" s="1"/>
    </row>
    <row r="19" spans="1:98" ht="156" customHeight="1" thickBot="1">
      <c r="A19" s="1"/>
      <c r="B19" s="1"/>
      <c r="C19" s="135" t="s">
        <v>230</v>
      </c>
      <c r="D19" s="136" t="s">
        <v>231</v>
      </c>
      <c r="E19" s="137" t="s">
        <v>97</v>
      </c>
      <c r="F19" s="152">
        <v>2</v>
      </c>
      <c r="G19" s="157"/>
      <c r="H19" s="131">
        <v>1</v>
      </c>
      <c r="I19" s="158"/>
      <c r="J19" s="157"/>
      <c r="K19" s="138"/>
      <c r="L19" s="158"/>
      <c r="M19" s="157"/>
      <c r="N19" s="138"/>
      <c r="O19" s="158"/>
      <c r="P19" s="164"/>
      <c r="Q19" s="139"/>
      <c r="R19" s="158">
        <v>1</v>
      </c>
      <c r="S19" s="164"/>
      <c r="T19" s="139"/>
      <c r="U19" s="174"/>
      <c r="V19" s="141" t="s">
        <v>291</v>
      </c>
      <c r="W19" s="208">
        <v>45058</v>
      </c>
      <c r="X19" s="197">
        <v>0</v>
      </c>
      <c r="Y19" s="354" t="s">
        <v>412</v>
      </c>
      <c r="Z19" s="355">
        <v>45184</v>
      </c>
      <c r="AA19" s="356">
        <v>1</v>
      </c>
      <c r="AB19" s="94" t="s">
        <v>443</v>
      </c>
      <c r="AC19" s="399">
        <v>45318</v>
      </c>
      <c r="AD19" s="199">
        <v>0</v>
      </c>
      <c r="AE19" s="198">
        <f>X19+AA19+AD19</f>
        <v>1</v>
      </c>
      <c r="AF19" s="37">
        <f>AE19/F19</f>
        <v>0.5</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401">
        <f>BW19+BL19+BA19+AP19+AE19</f>
        <v>1</v>
      </c>
      <c r="BZ19" s="402">
        <f t="shared" ref="BZ19" si="0">BY19/F19</f>
        <v>0.5</v>
      </c>
      <c r="CA19" s="1"/>
      <c r="CB19" s="1"/>
      <c r="CC19" s="1"/>
      <c r="CD19" s="1"/>
      <c r="CE19" s="1"/>
      <c r="CF19" s="1"/>
      <c r="CG19" s="1"/>
      <c r="CH19" s="1"/>
      <c r="CI19" s="1"/>
      <c r="CJ19" s="1"/>
      <c r="CK19" s="1"/>
      <c r="CL19" s="1"/>
      <c r="CM19" s="1"/>
      <c r="CN19" s="1"/>
      <c r="CO19" s="1"/>
      <c r="CP19" s="1"/>
      <c r="CQ19" s="1"/>
      <c r="CR19" s="1"/>
      <c r="CS19" s="1"/>
      <c r="CT19" s="1"/>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400">
        <f>(BZ18+BZ19)/2</f>
        <v>0.25</v>
      </c>
      <c r="CA20" s="1"/>
      <c r="CB20" s="1"/>
      <c r="CC20" s="1"/>
      <c r="CD20" s="1"/>
      <c r="CE20" s="1"/>
      <c r="CF20" s="1"/>
      <c r="CG20" s="1"/>
      <c r="CH20" s="1"/>
      <c r="CI20" s="1"/>
      <c r="CJ20" s="1"/>
      <c r="CK20" s="1"/>
      <c r="CL20" s="1"/>
      <c r="CM20" s="1"/>
      <c r="CN20" s="1"/>
      <c r="CO20" s="1"/>
      <c r="CP20" s="1"/>
      <c r="CQ20" s="1"/>
      <c r="CR20" s="1"/>
      <c r="CS20" s="1"/>
      <c r="CT20" s="1"/>
    </row>
    <row r="21" spans="1:98" ht="51.75"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78"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86">
        <v>150000000</v>
      </c>
      <c r="W23" s="178">
        <v>70299214</v>
      </c>
      <c r="X23" s="41"/>
      <c r="Y23" s="40"/>
      <c r="Z23" s="178">
        <v>43053850</v>
      </c>
      <c r="AA23" s="41"/>
      <c r="AB23" s="214">
        <f>V23</f>
        <v>150000000</v>
      </c>
      <c r="AC23" s="178">
        <f>142965793-Z23-W23</f>
        <v>29612729</v>
      </c>
      <c r="AD23" s="70"/>
      <c r="AE23" s="218">
        <f>W23+Z23+AC23</f>
        <v>142965793</v>
      </c>
      <c r="AF23" s="216">
        <f>AE23/AB23</f>
        <v>0.95310528666666672</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2">
        <f>AB23+AM23+AX23+BI23+BT23</f>
        <v>150000000</v>
      </c>
      <c r="BZ23" s="372">
        <f>AE23+AP23+BA23+BL23+BW23</f>
        <v>142965793</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76">
        <f>BZ23/BY23</f>
        <v>0.95310528666666672</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740"/>
      <c r="W25" s="741"/>
      <c r="X25" s="742"/>
      <c r="Y25" s="703"/>
      <c r="Z25" s="704"/>
      <c r="AA25" s="705"/>
      <c r="AB25" s="709"/>
      <c r="AC25" s="710"/>
      <c r="AD25" s="711"/>
      <c r="AE25" s="377"/>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740"/>
      <c r="W28" s="741"/>
      <c r="X28" s="742"/>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43"/>
      <c r="W29" s="744"/>
      <c r="X29" s="745"/>
      <c r="Y29" s="706"/>
      <c r="Z29" s="707"/>
      <c r="AA29" s="708"/>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N25:BP29"/>
    <mergeCell ref="BQ25:BS29"/>
    <mergeCell ref="BT25:BV29"/>
    <mergeCell ref="AG25:AI29"/>
    <mergeCell ref="AJ25:AL29"/>
    <mergeCell ref="AM25:AO29"/>
    <mergeCell ref="AR25:AT29"/>
    <mergeCell ref="AU25:AW29"/>
    <mergeCell ref="AX25:AZ29"/>
    <mergeCell ref="C29:G29"/>
    <mergeCell ref="H29:S29"/>
    <mergeCell ref="C26:G26"/>
    <mergeCell ref="H26:S26"/>
    <mergeCell ref="C27:G27"/>
    <mergeCell ref="H27:S27"/>
    <mergeCell ref="C28:G28"/>
    <mergeCell ref="H28:S28"/>
    <mergeCell ref="BC25:BE29"/>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C7C8C-E311-477B-858F-8E7BA9BD67FA}">
  <sheetPr>
    <tabColor rgb="FF00B0F0"/>
  </sheetPr>
  <dimension ref="A1:CT73"/>
  <sheetViews>
    <sheetView topLeftCell="Q18" zoomScale="60" zoomScaleNormal="60" workbookViewId="0">
      <selection activeCell="AB25" sqref="AB25:AD25"/>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33.85546875"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219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233</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232</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05" customHeight="1">
      <c r="A18" s="1"/>
      <c r="B18" s="1"/>
      <c r="C18" s="135" t="s">
        <v>234</v>
      </c>
      <c r="D18" s="136" t="s">
        <v>235</v>
      </c>
      <c r="E18" s="137" t="s">
        <v>97</v>
      </c>
      <c r="F18" s="152">
        <v>1</v>
      </c>
      <c r="G18" s="155"/>
      <c r="H18" s="131"/>
      <c r="I18" s="189"/>
      <c r="J18" s="190"/>
      <c r="K18" s="131"/>
      <c r="L18" s="189"/>
      <c r="M18" s="190"/>
      <c r="N18" s="131"/>
      <c r="O18" s="189">
        <v>1</v>
      </c>
      <c r="P18" s="191"/>
      <c r="Q18" s="133"/>
      <c r="R18" s="189"/>
      <c r="S18" s="191"/>
      <c r="T18" s="134"/>
      <c r="U18" s="189"/>
      <c r="V18" s="141" t="s">
        <v>291</v>
      </c>
      <c r="W18" s="208">
        <v>45058</v>
      </c>
      <c r="X18" s="197">
        <v>0</v>
      </c>
      <c r="Y18" s="354" t="s">
        <v>430</v>
      </c>
      <c r="Z18" s="355">
        <v>45184</v>
      </c>
      <c r="AA18" s="356">
        <v>0</v>
      </c>
      <c r="AB18" s="94" t="s">
        <v>430</v>
      </c>
      <c r="AC18" s="399">
        <v>45308</v>
      </c>
      <c r="AD18" s="199">
        <v>0</v>
      </c>
      <c r="AE18" s="198">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v>
      </c>
      <c r="BZ18" s="171">
        <f>BY18/F18</f>
        <v>0</v>
      </c>
      <c r="CA18" s="1"/>
      <c r="CB18" s="1"/>
      <c r="CC18" s="1"/>
      <c r="CD18" s="1"/>
      <c r="CE18" s="1"/>
      <c r="CF18" s="1"/>
      <c r="CG18" s="1"/>
      <c r="CH18" s="1"/>
      <c r="CI18" s="1"/>
      <c r="CJ18" s="1"/>
      <c r="CK18" s="1"/>
      <c r="CL18" s="1"/>
      <c r="CM18" s="1"/>
      <c r="CN18" s="1"/>
      <c r="CO18" s="1"/>
      <c r="CP18" s="1"/>
      <c r="CQ18" s="1"/>
      <c r="CR18" s="1"/>
      <c r="CS18" s="1"/>
      <c r="CT18" s="1"/>
    </row>
    <row r="19" spans="1:98" ht="114" customHeight="1">
      <c r="A19" s="1"/>
      <c r="B19" s="1"/>
      <c r="C19" s="135" t="s">
        <v>236</v>
      </c>
      <c r="D19" s="136" t="s">
        <v>237</v>
      </c>
      <c r="E19" s="137" t="s">
        <v>97</v>
      </c>
      <c r="F19" s="152">
        <v>5</v>
      </c>
      <c r="G19" s="157"/>
      <c r="H19" s="131"/>
      <c r="I19" s="158">
        <v>1</v>
      </c>
      <c r="J19" s="157"/>
      <c r="K19" s="138"/>
      <c r="L19" s="158">
        <v>1</v>
      </c>
      <c r="M19" s="157"/>
      <c r="N19" s="138"/>
      <c r="O19" s="158">
        <v>1</v>
      </c>
      <c r="P19" s="164"/>
      <c r="Q19" s="139"/>
      <c r="R19" s="158">
        <v>1</v>
      </c>
      <c r="S19" s="164"/>
      <c r="T19" s="139"/>
      <c r="U19" s="158">
        <v>1</v>
      </c>
      <c r="V19" s="141" t="s">
        <v>291</v>
      </c>
      <c r="W19" s="208">
        <v>45058</v>
      </c>
      <c r="X19" s="197">
        <v>0</v>
      </c>
      <c r="Y19" s="354" t="s">
        <v>430</v>
      </c>
      <c r="Z19" s="355">
        <v>45184</v>
      </c>
      <c r="AA19" s="356">
        <v>0</v>
      </c>
      <c r="AB19" s="94" t="s">
        <v>430</v>
      </c>
      <c r="AC19" s="399">
        <v>45308</v>
      </c>
      <c r="AD19" s="199">
        <v>0</v>
      </c>
      <c r="AE19" s="198">
        <f t="shared" ref="AE19:AE20" si="0">X19+AA19+AD19</f>
        <v>0</v>
      </c>
      <c r="AF19" s="37">
        <f t="shared" ref="AF19:AF20" si="1">AE19/F19</f>
        <v>0</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0</v>
      </c>
      <c r="BZ19" s="172">
        <f t="shared" ref="BZ19:BZ20" si="3">BY19/F19</f>
        <v>0</v>
      </c>
      <c r="CA19" s="1"/>
      <c r="CB19" s="1"/>
      <c r="CC19" s="1"/>
      <c r="CD19" s="1"/>
      <c r="CE19" s="1"/>
      <c r="CF19" s="1"/>
      <c r="CG19" s="1"/>
      <c r="CH19" s="1"/>
      <c r="CI19" s="1"/>
      <c r="CJ19" s="1"/>
      <c r="CK19" s="1"/>
      <c r="CL19" s="1"/>
      <c r="CM19" s="1"/>
      <c r="CN19" s="1"/>
      <c r="CO19" s="1"/>
      <c r="CP19" s="1"/>
      <c r="CQ19" s="1"/>
      <c r="CR19" s="1"/>
      <c r="CS19" s="1"/>
      <c r="CT19" s="1"/>
    </row>
    <row r="20" spans="1:98" ht="112.5" customHeight="1" thickBot="1">
      <c r="A20" s="1"/>
      <c r="B20" s="1"/>
      <c r="C20" s="135" t="s">
        <v>238</v>
      </c>
      <c r="D20" s="136" t="s">
        <v>239</v>
      </c>
      <c r="E20" s="137" t="s">
        <v>97</v>
      </c>
      <c r="F20" s="152">
        <v>3</v>
      </c>
      <c r="G20" s="157"/>
      <c r="H20" s="138"/>
      <c r="I20" s="138"/>
      <c r="J20" s="159"/>
      <c r="K20" s="7"/>
      <c r="L20" s="189"/>
      <c r="M20" s="157"/>
      <c r="N20" s="138"/>
      <c r="O20" s="189">
        <v>1</v>
      </c>
      <c r="P20" s="164"/>
      <c r="Q20" s="139"/>
      <c r="R20" s="189">
        <v>1</v>
      </c>
      <c r="S20" s="164"/>
      <c r="T20" s="139"/>
      <c r="U20" s="189">
        <v>1</v>
      </c>
      <c r="V20" s="141" t="s">
        <v>291</v>
      </c>
      <c r="W20" s="208">
        <v>45058</v>
      </c>
      <c r="X20" s="197">
        <v>0</v>
      </c>
      <c r="Y20" s="354" t="s">
        <v>430</v>
      </c>
      <c r="Z20" s="355">
        <v>45184</v>
      </c>
      <c r="AA20" s="356">
        <v>0</v>
      </c>
      <c r="AB20" s="94" t="s">
        <v>430</v>
      </c>
      <c r="AC20" s="399">
        <v>45308</v>
      </c>
      <c r="AD20" s="199">
        <v>0</v>
      </c>
      <c r="AE20" s="198">
        <f t="shared" si="0"/>
        <v>0</v>
      </c>
      <c r="AF20" s="37">
        <f t="shared" si="1"/>
        <v>0</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0</v>
      </c>
      <c r="BZ20" s="172">
        <f t="shared" si="3"/>
        <v>0</v>
      </c>
      <c r="CA20" s="1"/>
      <c r="CB20" s="1"/>
      <c r="CC20" s="1"/>
      <c r="CD20" s="1"/>
      <c r="CE20" s="1"/>
      <c r="CF20" s="1"/>
      <c r="CG20" s="1"/>
      <c r="CH20" s="1"/>
      <c r="CI20" s="1"/>
      <c r="CJ20" s="1"/>
      <c r="CK20" s="1"/>
      <c r="CL20" s="1"/>
      <c r="CM20" s="1"/>
      <c r="CN20" s="1"/>
      <c r="CO20" s="1"/>
      <c r="CP20" s="1"/>
      <c r="CQ20" s="1"/>
      <c r="CR20" s="1"/>
      <c r="CS20" s="1"/>
      <c r="CT20" s="1"/>
    </row>
    <row r="21" spans="1:98" ht="63.75" customHeight="1" thickBot="1">
      <c r="A21" s="1"/>
      <c r="B21" s="1"/>
      <c r="C21" s="651"/>
      <c r="D21" s="652"/>
      <c r="E21" s="652"/>
      <c r="F21" s="652"/>
      <c r="G21" s="652"/>
      <c r="H21" s="652"/>
      <c r="I21" s="652"/>
      <c r="J21" s="652"/>
      <c r="K21" s="652"/>
      <c r="L21" s="652"/>
      <c r="M21" s="652"/>
      <c r="N21" s="652"/>
      <c r="O21" s="652"/>
      <c r="P21" s="652"/>
      <c r="Q21" s="652"/>
      <c r="R21" s="652"/>
      <c r="S21" s="652"/>
      <c r="T21" s="652"/>
      <c r="U21" s="653"/>
      <c r="V21" s="654" t="s">
        <v>41</v>
      </c>
      <c r="W21" s="655"/>
      <c r="X21" s="655"/>
      <c r="Y21" s="655"/>
      <c r="Z21" s="655"/>
      <c r="AA21" s="655"/>
      <c r="AB21" s="655"/>
      <c r="AC21" s="655"/>
      <c r="AD21" s="655"/>
      <c r="AE21" s="655"/>
      <c r="AF21" s="656"/>
      <c r="AG21" s="654" t="s">
        <v>43</v>
      </c>
      <c r="AH21" s="655"/>
      <c r="AI21" s="655"/>
      <c r="AJ21" s="655"/>
      <c r="AK21" s="655"/>
      <c r="AL21" s="655"/>
      <c r="AM21" s="655"/>
      <c r="AN21" s="655"/>
      <c r="AO21" s="655"/>
      <c r="AP21" s="655"/>
      <c r="AQ21" s="656"/>
      <c r="AR21" s="654" t="s">
        <v>45</v>
      </c>
      <c r="AS21" s="655"/>
      <c r="AT21" s="655"/>
      <c r="AU21" s="655"/>
      <c r="AV21" s="655"/>
      <c r="AW21" s="655"/>
      <c r="AX21" s="655"/>
      <c r="AY21" s="655"/>
      <c r="AZ21" s="655"/>
      <c r="BA21" s="655"/>
      <c r="BB21" s="656"/>
      <c r="BC21" s="654" t="s">
        <v>47</v>
      </c>
      <c r="BD21" s="655"/>
      <c r="BE21" s="655"/>
      <c r="BF21" s="655"/>
      <c r="BG21" s="655"/>
      <c r="BH21" s="655"/>
      <c r="BI21" s="655"/>
      <c r="BJ21" s="655"/>
      <c r="BK21" s="655"/>
      <c r="BL21" s="655"/>
      <c r="BM21" s="656"/>
      <c r="BN21" s="654" t="s">
        <v>41</v>
      </c>
      <c r="BO21" s="655"/>
      <c r="BP21" s="655"/>
      <c r="BQ21" s="655"/>
      <c r="BR21" s="655"/>
      <c r="BS21" s="655"/>
      <c r="BT21" s="655"/>
      <c r="BU21" s="655"/>
      <c r="BV21" s="655"/>
      <c r="BW21" s="655"/>
      <c r="BX21" s="655"/>
      <c r="BY21" s="76" t="s">
        <v>52</v>
      </c>
      <c r="BZ21" s="400">
        <f>(BZ18+BZ19+BZ20)/3</f>
        <v>0</v>
      </c>
      <c r="CA21" s="1"/>
      <c r="CB21" s="1"/>
      <c r="CC21" s="1"/>
      <c r="CD21" s="1"/>
      <c r="CE21" s="1"/>
      <c r="CF21" s="1"/>
      <c r="CG21" s="1"/>
      <c r="CH21" s="1"/>
      <c r="CI21" s="1"/>
      <c r="CJ21" s="1"/>
      <c r="CK21" s="1"/>
      <c r="CL21" s="1"/>
      <c r="CM21" s="1"/>
      <c r="CN21" s="1"/>
      <c r="CO21" s="1"/>
      <c r="CP21" s="1"/>
      <c r="CQ21" s="1"/>
      <c r="CR21" s="1"/>
      <c r="CS21" s="1"/>
      <c r="CT21" s="1"/>
    </row>
    <row r="22" spans="1:98" ht="51.75" customHeight="1">
      <c r="A22" s="1"/>
      <c r="B22" s="1"/>
      <c r="C22" s="636" t="s">
        <v>11</v>
      </c>
      <c r="D22" s="637"/>
      <c r="E22" s="637"/>
      <c r="F22" s="637"/>
      <c r="G22" s="637"/>
      <c r="H22" s="637"/>
      <c r="I22" s="637"/>
      <c r="J22" s="637"/>
      <c r="K22" s="637"/>
      <c r="L22" s="637"/>
      <c r="M22" s="637"/>
      <c r="N22" s="637"/>
      <c r="O22" s="637"/>
      <c r="P22" s="637"/>
      <c r="Q22" s="637"/>
      <c r="R22" s="637"/>
      <c r="S22" s="637"/>
      <c r="T22" s="1"/>
      <c r="U22" s="1"/>
      <c r="V22" s="638" t="s">
        <v>29</v>
      </c>
      <c r="W22" s="639"/>
      <c r="X22" s="640"/>
      <c r="Y22" s="641" t="s">
        <v>34</v>
      </c>
      <c r="Z22" s="639"/>
      <c r="AA22" s="640"/>
      <c r="AB22" s="641" t="s">
        <v>82</v>
      </c>
      <c r="AC22" s="639"/>
      <c r="AD22" s="642"/>
      <c r="AE22" s="643" t="s">
        <v>38</v>
      </c>
      <c r="AF22" s="645" t="s">
        <v>39</v>
      </c>
      <c r="AG22" s="681" t="s">
        <v>29</v>
      </c>
      <c r="AH22" s="682"/>
      <c r="AI22" s="683"/>
      <c r="AJ22" s="684" t="s">
        <v>34</v>
      </c>
      <c r="AK22" s="682"/>
      <c r="AL22" s="683"/>
      <c r="AM22" s="684" t="s">
        <v>34</v>
      </c>
      <c r="AN22" s="682"/>
      <c r="AO22" s="683"/>
      <c r="AP22" s="662" t="s">
        <v>38</v>
      </c>
      <c r="AQ22" s="676" t="s">
        <v>39</v>
      </c>
      <c r="AR22" s="633" t="s">
        <v>29</v>
      </c>
      <c r="AS22" s="634"/>
      <c r="AT22" s="635"/>
      <c r="AU22" s="633" t="s">
        <v>34</v>
      </c>
      <c r="AV22" s="634"/>
      <c r="AW22" s="635"/>
      <c r="AX22" s="633" t="s">
        <v>34</v>
      </c>
      <c r="AY22" s="634"/>
      <c r="AZ22" s="635"/>
      <c r="BA22" s="662" t="s">
        <v>38</v>
      </c>
      <c r="BB22" s="676" t="s">
        <v>39</v>
      </c>
      <c r="BC22" s="673" t="s">
        <v>29</v>
      </c>
      <c r="BD22" s="674"/>
      <c r="BE22" s="675"/>
      <c r="BF22" s="673" t="s">
        <v>34</v>
      </c>
      <c r="BG22" s="674"/>
      <c r="BH22" s="675"/>
      <c r="BI22" s="673" t="s">
        <v>34</v>
      </c>
      <c r="BJ22" s="674"/>
      <c r="BK22" s="675"/>
      <c r="BL22" s="662" t="s">
        <v>38</v>
      </c>
      <c r="BM22" s="676" t="s">
        <v>39</v>
      </c>
      <c r="BN22" s="678" t="s">
        <v>29</v>
      </c>
      <c r="BO22" s="679"/>
      <c r="BP22" s="680"/>
      <c r="BQ22" s="678" t="s">
        <v>34</v>
      </c>
      <c r="BR22" s="679"/>
      <c r="BS22" s="680"/>
      <c r="BT22" s="678" t="s">
        <v>34</v>
      </c>
      <c r="BU22" s="679"/>
      <c r="BV22" s="680"/>
      <c r="BW22" s="662" t="s">
        <v>38</v>
      </c>
      <c r="BX22" s="664" t="s">
        <v>39</v>
      </c>
      <c r="BY22" s="666" t="s">
        <v>50</v>
      </c>
      <c r="BZ22" s="666"/>
      <c r="CA22" s="1"/>
      <c r="CB22" s="1"/>
      <c r="CC22" s="1"/>
      <c r="CD22" s="1"/>
      <c r="CE22" s="1"/>
      <c r="CF22" s="1"/>
      <c r="CG22" s="1"/>
      <c r="CH22" s="1"/>
      <c r="CI22" s="1"/>
      <c r="CJ22" s="1"/>
      <c r="CK22" s="1"/>
      <c r="CL22" s="1"/>
      <c r="CM22" s="1"/>
      <c r="CN22" s="1"/>
      <c r="CO22" s="1"/>
      <c r="CP22" s="1"/>
      <c r="CQ22" s="1"/>
      <c r="CR22" s="1"/>
      <c r="CS22" s="1"/>
      <c r="CT22" s="1"/>
    </row>
    <row r="23" spans="1:98" ht="57" customHeight="1">
      <c r="A23" s="1"/>
      <c r="B23" s="1"/>
      <c r="C23" s="667" t="s">
        <v>91</v>
      </c>
      <c r="D23" s="668"/>
      <c r="E23" s="668"/>
      <c r="F23" s="668"/>
      <c r="G23" s="669"/>
      <c r="H23" s="667" t="s">
        <v>64</v>
      </c>
      <c r="I23" s="668"/>
      <c r="J23" s="668"/>
      <c r="K23" s="668"/>
      <c r="L23" s="668"/>
      <c r="M23" s="668"/>
      <c r="N23" s="668"/>
      <c r="O23" s="668"/>
      <c r="P23" s="668"/>
      <c r="Q23" s="668"/>
      <c r="R23" s="668"/>
      <c r="S23" s="669"/>
      <c r="T23" s="1"/>
      <c r="U23" s="1"/>
      <c r="V23" s="67" t="s">
        <v>35</v>
      </c>
      <c r="W23" s="26" t="s">
        <v>78</v>
      </c>
      <c r="X23" s="31" t="s">
        <v>76</v>
      </c>
      <c r="Y23" s="30" t="s">
        <v>36</v>
      </c>
      <c r="Z23" s="26" t="s">
        <v>79</v>
      </c>
      <c r="AA23" s="31" t="s">
        <v>77</v>
      </c>
      <c r="AB23" s="30" t="s">
        <v>37</v>
      </c>
      <c r="AC23" s="26" t="s">
        <v>80</v>
      </c>
      <c r="AD23" s="68" t="s">
        <v>81</v>
      </c>
      <c r="AE23" s="644"/>
      <c r="AF23" s="646"/>
      <c r="AG23" s="126" t="s">
        <v>35</v>
      </c>
      <c r="AH23" s="124" t="s">
        <v>78</v>
      </c>
      <c r="AI23" s="125" t="s">
        <v>76</v>
      </c>
      <c r="AJ23" s="123" t="s">
        <v>36</v>
      </c>
      <c r="AK23" s="124" t="s">
        <v>79</v>
      </c>
      <c r="AL23" s="125" t="s">
        <v>77</v>
      </c>
      <c r="AM23" s="123" t="s">
        <v>37</v>
      </c>
      <c r="AN23" s="124" t="s">
        <v>80</v>
      </c>
      <c r="AO23" s="125" t="s">
        <v>81</v>
      </c>
      <c r="AP23" s="663"/>
      <c r="AQ23" s="677"/>
      <c r="AR23" s="46" t="s">
        <v>35</v>
      </c>
      <c r="AS23" s="47" t="s">
        <v>78</v>
      </c>
      <c r="AT23" s="48" t="s">
        <v>76</v>
      </c>
      <c r="AU23" s="46" t="s">
        <v>36</v>
      </c>
      <c r="AV23" s="47" t="s">
        <v>79</v>
      </c>
      <c r="AW23" s="48" t="s">
        <v>77</v>
      </c>
      <c r="AX23" s="46" t="s">
        <v>37</v>
      </c>
      <c r="AY23" s="47" t="s">
        <v>80</v>
      </c>
      <c r="AZ23" s="48" t="s">
        <v>81</v>
      </c>
      <c r="BA23" s="663"/>
      <c r="BB23" s="677"/>
      <c r="BC23" s="49" t="s">
        <v>35</v>
      </c>
      <c r="BD23" s="50" t="s">
        <v>78</v>
      </c>
      <c r="BE23" s="51" t="s">
        <v>76</v>
      </c>
      <c r="BF23" s="49" t="s">
        <v>36</v>
      </c>
      <c r="BG23" s="50" t="s">
        <v>79</v>
      </c>
      <c r="BH23" s="51" t="s">
        <v>77</v>
      </c>
      <c r="BI23" s="49" t="s">
        <v>37</v>
      </c>
      <c r="BJ23" s="50" t="s">
        <v>80</v>
      </c>
      <c r="BK23" s="51" t="s">
        <v>81</v>
      </c>
      <c r="BL23" s="663"/>
      <c r="BM23" s="677"/>
      <c r="BN23" s="52" t="s">
        <v>35</v>
      </c>
      <c r="BO23" s="53" t="s">
        <v>78</v>
      </c>
      <c r="BP23" s="54" t="s">
        <v>76</v>
      </c>
      <c r="BQ23" s="52" t="s">
        <v>36</v>
      </c>
      <c r="BR23" s="53" t="s">
        <v>79</v>
      </c>
      <c r="BS23" s="54" t="s">
        <v>77</v>
      </c>
      <c r="BT23" s="52" t="s">
        <v>37</v>
      </c>
      <c r="BU23" s="53" t="s">
        <v>80</v>
      </c>
      <c r="BV23" s="54" t="s">
        <v>81</v>
      </c>
      <c r="BW23" s="663"/>
      <c r="BX23" s="665"/>
      <c r="BY23" s="22" t="s">
        <v>54</v>
      </c>
      <c r="BZ23" s="56" t="s">
        <v>50</v>
      </c>
      <c r="CA23" s="1"/>
      <c r="CB23" s="1"/>
      <c r="CC23" s="1"/>
      <c r="CD23" s="1"/>
      <c r="CE23" s="1"/>
      <c r="CF23" s="1"/>
      <c r="CG23" s="1"/>
      <c r="CH23" s="1"/>
      <c r="CI23" s="1"/>
      <c r="CJ23" s="1"/>
      <c r="CK23" s="1"/>
      <c r="CL23" s="1"/>
      <c r="CM23" s="1"/>
      <c r="CN23" s="1"/>
      <c r="CO23" s="1"/>
      <c r="CP23" s="1"/>
      <c r="CQ23" s="1"/>
      <c r="CR23" s="1"/>
      <c r="CS23" s="1"/>
      <c r="CT23" s="1"/>
    </row>
    <row r="24" spans="1:98" ht="36" customHeight="1" thickBot="1">
      <c r="A24" s="1"/>
      <c r="B24" s="1"/>
      <c r="C24" s="667" t="s">
        <v>57</v>
      </c>
      <c r="D24" s="668"/>
      <c r="E24" s="668"/>
      <c r="F24" s="668"/>
      <c r="G24" s="669"/>
      <c r="H24" s="670" t="s">
        <v>65</v>
      </c>
      <c r="I24" s="671"/>
      <c r="J24" s="671"/>
      <c r="K24" s="671"/>
      <c r="L24" s="671"/>
      <c r="M24" s="671"/>
      <c r="N24" s="671"/>
      <c r="O24" s="671"/>
      <c r="P24" s="671"/>
      <c r="Q24" s="671"/>
      <c r="R24" s="671"/>
      <c r="S24" s="672"/>
      <c r="T24" s="1"/>
      <c r="U24" s="1"/>
      <c r="V24" s="186">
        <v>100000000</v>
      </c>
      <c r="W24" s="178">
        <v>30191734</v>
      </c>
      <c r="X24" s="207"/>
      <c r="Y24" s="211"/>
      <c r="Z24" s="178">
        <v>27699417</v>
      </c>
      <c r="AA24" s="207"/>
      <c r="AB24" s="214">
        <f>V24</f>
        <v>100000000</v>
      </c>
      <c r="AC24" s="421">
        <f>90418043-W24-Z24</f>
        <v>32526892</v>
      </c>
      <c r="AD24" s="213"/>
      <c r="AE24" s="324">
        <f>W24+Z24+AC24</f>
        <v>90418043</v>
      </c>
      <c r="AF24" s="206">
        <f>AE24/AB24</f>
        <v>0.90418043000000003</v>
      </c>
      <c r="AG24" s="39"/>
      <c r="AH24" s="28"/>
      <c r="AI24" s="41"/>
      <c r="AJ24" s="40"/>
      <c r="AK24" s="28"/>
      <c r="AL24" s="41"/>
      <c r="AM24" s="43"/>
      <c r="AN24" s="44"/>
      <c r="AO24" s="45"/>
      <c r="AP24" s="42"/>
      <c r="AQ24" s="29"/>
      <c r="AR24" s="40"/>
      <c r="AS24" s="28"/>
      <c r="AT24" s="41"/>
      <c r="AU24" s="40"/>
      <c r="AV24" s="28"/>
      <c r="AW24" s="41"/>
      <c r="AX24" s="43"/>
      <c r="AY24" s="44"/>
      <c r="AZ24" s="45"/>
      <c r="BA24" s="42"/>
      <c r="BB24" s="29"/>
      <c r="BC24" s="40"/>
      <c r="BD24" s="28"/>
      <c r="BE24" s="41"/>
      <c r="BF24" s="40"/>
      <c r="BG24" s="28"/>
      <c r="BH24" s="41"/>
      <c r="BI24" s="43"/>
      <c r="BJ24" s="44"/>
      <c r="BK24" s="45"/>
      <c r="BL24" s="42"/>
      <c r="BM24" s="29"/>
      <c r="BN24" s="40"/>
      <c r="BO24" s="28"/>
      <c r="BP24" s="41"/>
      <c r="BQ24" s="40"/>
      <c r="BR24" s="28"/>
      <c r="BS24" s="41"/>
      <c r="BT24" s="43"/>
      <c r="BU24" s="44"/>
      <c r="BV24" s="45"/>
      <c r="BW24" s="42"/>
      <c r="BX24" s="55"/>
      <c r="BY24" s="372">
        <f>AB24+AM24+AX24+BI24+BT24</f>
        <v>100000000</v>
      </c>
      <c r="BZ24" s="372">
        <f>AE24+AP24+BA24+BL24+BW24</f>
        <v>90418043</v>
      </c>
      <c r="CA24" s="1"/>
      <c r="CB24" s="1"/>
      <c r="CC24" s="1"/>
      <c r="CD24" s="1"/>
      <c r="CE24" s="1"/>
      <c r="CF24" s="1"/>
      <c r="CG24" s="1"/>
      <c r="CH24" s="1"/>
      <c r="CI24" s="1"/>
      <c r="CJ24" s="1"/>
      <c r="CK24" s="1"/>
      <c r="CL24" s="1"/>
      <c r="CM24" s="1"/>
      <c r="CN24" s="1"/>
      <c r="CO24" s="1"/>
      <c r="CP24" s="1"/>
      <c r="CQ24" s="1"/>
      <c r="CR24" s="1"/>
      <c r="CS24" s="1"/>
      <c r="CT24" s="1"/>
    </row>
    <row r="25" spans="1:98" ht="69.75" customHeight="1" thickBot="1">
      <c r="A25" s="1"/>
      <c r="B25" s="1"/>
      <c r="C25" s="667" t="s">
        <v>58</v>
      </c>
      <c r="D25" s="668"/>
      <c r="E25" s="668"/>
      <c r="F25" s="668"/>
      <c r="G25" s="669"/>
      <c r="H25" s="670" t="s">
        <v>66</v>
      </c>
      <c r="I25" s="671"/>
      <c r="J25" s="671"/>
      <c r="K25" s="671"/>
      <c r="L25" s="671"/>
      <c r="M25" s="671"/>
      <c r="N25" s="671"/>
      <c r="O25" s="671"/>
      <c r="P25" s="671"/>
      <c r="Q25" s="671"/>
      <c r="R25" s="671"/>
      <c r="S25" s="672"/>
      <c r="T25" s="1"/>
      <c r="U25" s="1"/>
      <c r="V25" s="726" t="s">
        <v>83</v>
      </c>
      <c r="W25" s="727"/>
      <c r="X25" s="728"/>
      <c r="Y25" s="729" t="s">
        <v>84</v>
      </c>
      <c r="Z25" s="727"/>
      <c r="AA25" s="728"/>
      <c r="AB25" s="730" t="s">
        <v>85</v>
      </c>
      <c r="AC25" s="731"/>
      <c r="AD25" s="732"/>
      <c r="AE25" s="17"/>
      <c r="AF25" s="17"/>
      <c r="AG25" s="714" t="s">
        <v>83</v>
      </c>
      <c r="AH25" s="715"/>
      <c r="AI25" s="716"/>
      <c r="AJ25" s="714" t="s">
        <v>84</v>
      </c>
      <c r="AK25" s="715"/>
      <c r="AL25" s="716"/>
      <c r="AM25" s="717" t="s">
        <v>85</v>
      </c>
      <c r="AN25" s="718"/>
      <c r="AO25" s="719"/>
      <c r="AP25" s="1"/>
      <c r="AQ25" s="1"/>
      <c r="AR25" s="720" t="s">
        <v>28</v>
      </c>
      <c r="AS25" s="721"/>
      <c r="AT25" s="722"/>
      <c r="AU25" s="720" t="s">
        <v>89</v>
      </c>
      <c r="AV25" s="721"/>
      <c r="AW25" s="722"/>
      <c r="AX25" s="723" t="s">
        <v>90</v>
      </c>
      <c r="AY25" s="724"/>
      <c r="AZ25" s="725"/>
      <c r="BA25" s="1"/>
      <c r="BB25" s="1"/>
      <c r="BC25" s="685" t="s">
        <v>83</v>
      </c>
      <c r="BD25" s="686"/>
      <c r="BE25" s="687"/>
      <c r="BF25" s="685" t="s">
        <v>84</v>
      </c>
      <c r="BG25" s="686"/>
      <c r="BH25" s="687"/>
      <c r="BI25" s="688" t="s">
        <v>85</v>
      </c>
      <c r="BJ25" s="689"/>
      <c r="BK25" s="690"/>
      <c r="BL25" s="1"/>
      <c r="BM25" s="1"/>
      <c r="BN25" s="691" t="s">
        <v>83</v>
      </c>
      <c r="BO25" s="692"/>
      <c r="BP25" s="693"/>
      <c r="BQ25" s="691" t="s">
        <v>84</v>
      </c>
      <c r="BR25" s="692"/>
      <c r="BS25" s="693"/>
      <c r="BT25" s="694" t="s">
        <v>85</v>
      </c>
      <c r="BU25" s="695"/>
      <c r="BV25" s="696"/>
      <c r="BW25" s="1"/>
      <c r="BX25" s="1"/>
      <c r="BY25" s="76" t="s">
        <v>53</v>
      </c>
      <c r="BZ25" s="376">
        <f>BZ24/BY24</f>
        <v>0.90418043000000003</v>
      </c>
      <c r="CA25" s="1"/>
      <c r="CB25" s="1"/>
      <c r="CC25" s="1"/>
      <c r="CD25" s="1"/>
      <c r="CE25" s="1"/>
      <c r="CF25" s="1"/>
      <c r="CG25" s="1"/>
      <c r="CH25" s="1"/>
      <c r="CI25" s="1"/>
      <c r="CJ25" s="1"/>
      <c r="CK25" s="1"/>
      <c r="CL25" s="1"/>
      <c r="CM25" s="1"/>
      <c r="CN25" s="1"/>
      <c r="CO25" s="1"/>
      <c r="CP25" s="1"/>
      <c r="CQ25" s="1"/>
      <c r="CR25" s="1"/>
      <c r="CS25" s="1"/>
      <c r="CT25" s="1"/>
    </row>
    <row r="26" spans="1:98" ht="31.5" customHeight="1">
      <c r="A26" s="1"/>
      <c r="B26" s="1"/>
      <c r="C26" s="667" t="s">
        <v>59</v>
      </c>
      <c r="D26" s="668"/>
      <c r="E26" s="668"/>
      <c r="F26" s="668"/>
      <c r="G26" s="669"/>
      <c r="H26" s="670" t="s">
        <v>67</v>
      </c>
      <c r="I26" s="671"/>
      <c r="J26" s="671"/>
      <c r="K26" s="671"/>
      <c r="L26" s="671"/>
      <c r="M26" s="671"/>
      <c r="N26" s="671"/>
      <c r="O26" s="671"/>
      <c r="P26" s="671"/>
      <c r="Q26" s="671"/>
      <c r="R26" s="671"/>
      <c r="S26" s="672"/>
      <c r="T26" s="1"/>
      <c r="U26" s="1"/>
      <c r="V26" s="697" t="s">
        <v>298</v>
      </c>
      <c r="W26" s="698"/>
      <c r="X26" s="699"/>
      <c r="Y26" s="703"/>
      <c r="Z26" s="704"/>
      <c r="AA26" s="705"/>
      <c r="AB26" s="709"/>
      <c r="AC26" s="710"/>
      <c r="AD26" s="711"/>
      <c r="AE26" s="377"/>
      <c r="AF26" s="1"/>
      <c r="AG26" s="703"/>
      <c r="AH26" s="704"/>
      <c r="AI26" s="705"/>
      <c r="AJ26" s="703"/>
      <c r="AK26" s="704"/>
      <c r="AL26" s="705"/>
      <c r="AM26" s="709"/>
      <c r="AN26" s="710"/>
      <c r="AO26" s="736"/>
      <c r="AP26" s="1"/>
      <c r="AQ26" s="1"/>
      <c r="AR26" s="703"/>
      <c r="AS26" s="704"/>
      <c r="AT26" s="705"/>
      <c r="AU26" s="703"/>
      <c r="AV26" s="704"/>
      <c r="AW26" s="705"/>
      <c r="AX26" s="709"/>
      <c r="AY26" s="710"/>
      <c r="AZ26" s="736"/>
      <c r="BA26" s="1"/>
      <c r="BB26" s="1"/>
      <c r="BC26" s="703"/>
      <c r="BD26" s="704"/>
      <c r="BE26" s="705"/>
      <c r="BF26" s="703"/>
      <c r="BG26" s="704"/>
      <c r="BH26" s="705"/>
      <c r="BI26" s="709"/>
      <c r="BJ26" s="710"/>
      <c r="BK26" s="736"/>
      <c r="BL26" s="1"/>
      <c r="BM26" s="1"/>
      <c r="BN26" s="703"/>
      <c r="BO26" s="704"/>
      <c r="BP26" s="705"/>
      <c r="BQ26" s="703"/>
      <c r="BR26" s="704"/>
      <c r="BS26" s="705"/>
      <c r="BT26" s="709"/>
      <c r="BU26" s="710"/>
      <c r="BV26" s="736"/>
      <c r="BW26" s="1"/>
      <c r="BX26" s="1"/>
      <c r="BY26" s="1"/>
      <c r="BZ26" s="1"/>
      <c r="CA26" s="1"/>
      <c r="CB26" s="1"/>
      <c r="CC26" s="1"/>
      <c r="CD26" s="1"/>
      <c r="CE26" s="1"/>
      <c r="CF26" s="1"/>
      <c r="CG26" s="1"/>
      <c r="CH26" s="1"/>
      <c r="CI26" s="1"/>
      <c r="CJ26" s="1"/>
      <c r="CK26" s="1"/>
      <c r="CL26" s="1"/>
      <c r="CM26" s="1"/>
      <c r="CN26" s="1"/>
      <c r="CO26" s="1"/>
      <c r="CP26" s="1"/>
      <c r="CQ26" s="1"/>
      <c r="CR26" s="1"/>
    </row>
    <row r="27" spans="1:98" ht="30.75" customHeight="1">
      <c r="A27" s="1"/>
      <c r="B27" s="1"/>
      <c r="C27" s="667" t="s">
        <v>60</v>
      </c>
      <c r="D27" s="668"/>
      <c r="E27" s="668"/>
      <c r="F27" s="668"/>
      <c r="G27" s="669"/>
      <c r="H27" s="670" t="s">
        <v>68</v>
      </c>
      <c r="I27" s="671"/>
      <c r="J27" s="671"/>
      <c r="K27" s="671"/>
      <c r="L27" s="671"/>
      <c r="M27" s="671"/>
      <c r="N27" s="671"/>
      <c r="O27" s="671"/>
      <c r="P27" s="671"/>
      <c r="Q27" s="671"/>
      <c r="R27" s="671"/>
      <c r="S27" s="672"/>
      <c r="T27" s="1"/>
      <c r="U27" s="1"/>
      <c r="V27" s="697"/>
      <c r="W27" s="698"/>
      <c r="X27" s="699"/>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40.5" customHeight="1">
      <c r="A28" s="1"/>
      <c r="B28" s="1"/>
      <c r="C28" s="737" t="s">
        <v>61</v>
      </c>
      <c r="D28" s="738"/>
      <c r="E28" s="738"/>
      <c r="F28" s="738"/>
      <c r="G28" s="739"/>
      <c r="H28" s="670" t="s">
        <v>69</v>
      </c>
      <c r="I28" s="671"/>
      <c r="J28" s="671"/>
      <c r="K28" s="671"/>
      <c r="L28" s="671"/>
      <c r="M28" s="671"/>
      <c r="N28" s="671"/>
      <c r="O28" s="671"/>
      <c r="P28" s="671"/>
      <c r="Q28" s="671"/>
      <c r="R28" s="671"/>
      <c r="S28" s="672"/>
      <c r="T28" s="1"/>
      <c r="U28" s="1"/>
      <c r="V28" s="697"/>
      <c r="W28" s="698"/>
      <c r="X28" s="699"/>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32.25" customHeight="1">
      <c r="A29" s="1"/>
      <c r="B29" s="1"/>
      <c r="C29" s="667" t="s">
        <v>62</v>
      </c>
      <c r="D29" s="668"/>
      <c r="E29" s="668"/>
      <c r="F29" s="668"/>
      <c r="G29" s="669"/>
      <c r="H29" s="670" t="s">
        <v>70</v>
      </c>
      <c r="I29" s="671"/>
      <c r="J29" s="671"/>
      <c r="K29" s="671"/>
      <c r="L29" s="671"/>
      <c r="M29" s="671"/>
      <c r="N29" s="671"/>
      <c r="O29" s="671"/>
      <c r="P29" s="671"/>
      <c r="Q29" s="671"/>
      <c r="R29" s="671"/>
      <c r="S29" s="672"/>
      <c r="T29" s="1"/>
      <c r="U29" s="1"/>
      <c r="V29" s="697"/>
      <c r="W29" s="698"/>
      <c r="X29" s="699"/>
      <c r="Y29" s="703"/>
      <c r="Z29" s="704"/>
      <c r="AA29" s="705"/>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row>
    <row r="30" spans="1:98" ht="42" customHeight="1" thickBot="1">
      <c r="A30" s="1"/>
      <c r="B30" s="1"/>
      <c r="C30" s="667" t="s">
        <v>63</v>
      </c>
      <c r="D30" s="668"/>
      <c r="E30" s="668"/>
      <c r="F30" s="668"/>
      <c r="G30" s="669"/>
      <c r="H30" s="667"/>
      <c r="I30" s="668"/>
      <c r="J30" s="668"/>
      <c r="K30" s="668"/>
      <c r="L30" s="668"/>
      <c r="M30" s="668"/>
      <c r="N30" s="668"/>
      <c r="O30" s="668"/>
      <c r="P30" s="668"/>
      <c r="Q30" s="668"/>
      <c r="R30" s="668"/>
      <c r="S30" s="669"/>
      <c r="T30" s="1"/>
      <c r="U30" s="1"/>
      <c r="V30" s="700"/>
      <c r="W30" s="701"/>
      <c r="X30" s="702"/>
      <c r="Y30" s="706"/>
      <c r="Z30" s="707"/>
      <c r="AA30" s="708"/>
      <c r="AB30" s="706"/>
      <c r="AC30" s="707"/>
      <c r="AD30" s="713"/>
      <c r="AE30" s="1"/>
      <c r="AF30" s="1"/>
      <c r="AG30" s="733"/>
      <c r="AH30" s="734"/>
      <c r="AI30" s="735"/>
      <c r="AJ30" s="733"/>
      <c r="AK30" s="734"/>
      <c r="AL30" s="735"/>
      <c r="AM30" s="733"/>
      <c r="AN30" s="734"/>
      <c r="AO30" s="735"/>
      <c r="AP30" s="1"/>
      <c r="AQ30" s="1"/>
      <c r="AR30" s="733"/>
      <c r="AS30" s="734"/>
      <c r="AT30" s="735"/>
      <c r="AU30" s="733"/>
      <c r="AV30" s="734"/>
      <c r="AW30" s="735"/>
      <c r="AX30" s="733"/>
      <c r="AY30" s="734"/>
      <c r="AZ30" s="735"/>
      <c r="BA30" s="1"/>
      <c r="BB30" s="1"/>
      <c r="BC30" s="733"/>
      <c r="BD30" s="734"/>
      <c r="BE30" s="735"/>
      <c r="BF30" s="733"/>
      <c r="BG30" s="734"/>
      <c r="BH30" s="735"/>
      <c r="BI30" s="733"/>
      <c r="BJ30" s="734"/>
      <c r="BK30" s="735"/>
      <c r="BL30" s="1"/>
      <c r="BM30" s="1"/>
      <c r="BN30" s="733"/>
      <c r="BO30" s="734"/>
      <c r="BP30" s="735"/>
      <c r="BQ30" s="733"/>
      <c r="BR30" s="734"/>
      <c r="BS30" s="735"/>
      <c r="BT30" s="733"/>
      <c r="BU30" s="734"/>
      <c r="BV30" s="735"/>
      <c r="BW30" s="1"/>
      <c r="BX30" s="1"/>
      <c r="BY30" s="1"/>
      <c r="BZ30" s="1"/>
      <c r="CA30" s="1"/>
      <c r="CB30" s="1"/>
      <c r="CC30" s="1"/>
      <c r="CD30" s="1"/>
      <c r="CE30" s="1"/>
      <c r="CF30" s="1"/>
      <c r="CG30" s="1"/>
      <c r="CH30" s="1"/>
      <c r="CI30" s="1"/>
      <c r="CJ30" s="1"/>
      <c r="CK30" s="1"/>
      <c r="CL30" s="1"/>
      <c r="CM30" s="1"/>
      <c r="CN30" s="1"/>
      <c r="CO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D37" s="14"/>
      <c r="F37" s="1"/>
      <c r="G37" s="1"/>
      <c r="H37" s="1"/>
      <c r="I37" s="1"/>
      <c r="J37" s="1"/>
      <c r="K37" s="1"/>
      <c r="L37" s="1"/>
      <c r="M37" s="14"/>
      <c r="N37" s="14"/>
      <c r="O37" s="14"/>
      <c r="P37" s="14"/>
      <c r="Q37" s="14"/>
      <c r="R37" s="1"/>
      <c r="S37" s="1"/>
      <c r="T37" s="1"/>
      <c r="U37" s="1"/>
      <c r="V37" s="1"/>
      <c r="W37" s="1"/>
      <c r="X37" s="1"/>
      <c r="Y37" s="1"/>
      <c r="Z37" s="14"/>
      <c r="AA37" s="14"/>
      <c r="AB37" s="14"/>
      <c r="AC37" s="14"/>
      <c r="AD37" s="14"/>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G38" s="1"/>
      <c r="H38" s="1"/>
      <c r="I38" s="15"/>
      <c r="J38" s="15"/>
      <c r="K38" s="15"/>
      <c r="L38" s="15"/>
      <c r="M38" s="15"/>
      <c r="N38" s="1"/>
      <c r="O38" s="1"/>
      <c r="P38" s="1"/>
      <c r="Q38" s="1"/>
      <c r="R38" s="1"/>
      <c r="S38" s="1"/>
      <c r="T38" s="1"/>
      <c r="U38" s="1"/>
      <c r="V38" s="19"/>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ustomHeight="1">
      <c r="A39" s="1"/>
      <c r="B39" s="1"/>
      <c r="C39" s="1"/>
      <c r="G39" s="1"/>
      <c r="H39" s="1"/>
      <c r="I39" s="16"/>
      <c r="J39" s="16"/>
      <c r="K39" s="16"/>
      <c r="L39" s="16"/>
      <c r="M39" s="16"/>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7"/>
      <c r="J40" s="17"/>
      <c r="K40" s="17"/>
      <c r="L40" s="17"/>
      <c r="M40" s="17"/>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4"/>
      <c r="H47" s="1"/>
      <c r="I47" s="1"/>
      <c r="J47" s="1"/>
      <c r="K47" s="1"/>
      <c r="L47" s="1"/>
      <c r="M47" s="1"/>
      <c r="N47" s="1"/>
      <c r="O47" s="14"/>
      <c r="P47" s="1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
      <c r="H48" s="1"/>
      <c r="I48" s="1"/>
      <c r="J48" s="19"/>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21"/>
      <c r="G52" s="2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2:AT22"/>
    <mergeCell ref="C22:S22"/>
    <mergeCell ref="V22:X22"/>
    <mergeCell ref="Y22:AA22"/>
    <mergeCell ref="AB22:AD22"/>
    <mergeCell ref="AE22:AE23"/>
    <mergeCell ref="AF22:AF23"/>
    <mergeCell ref="BY16:BY17"/>
    <mergeCell ref="BZ16:BZ17"/>
    <mergeCell ref="C21:U21"/>
    <mergeCell ref="V21:AF21"/>
    <mergeCell ref="AG21:AQ21"/>
    <mergeCell ref="AR21:BB21"/>
    <mergeCell ref="BC21:BM21"/>
    <mergeCell ref="BN21:BX21"/>
    <mergeCell ref="BM16:BM17"/>
    <mergeCell ref="BN16:BP16"/>
    <mergeCell ref="BQ16:BS16"/>
    <mergeCell ref="BT16:BV16"/>
    <mergeCell ref="BW16:BW17"/>
    <mergeCell ref="BX16:BX17"/>
    <mergeCell ref="BA16:BA17"/>
    <mergeCell ref="BB16:BB17"/>
    <mergeCell ref="BC16:BE16"/>
    <mergeCell ref="BW22:BW23"/>
    <mergeCell ref="BX22:BX23"/>
    <mergeCell ref="BY22:BZ22"/>
    <mergeCell ref="C23:G23"/>
    <mergeCell ref="H23:S23"/>
    <mergeCell ref="C24:G24"/>
    <mergeCell ref="H24:S24"/>
    <mergeCell ref="BI22:BK22"/>
    <mergeCell ref="BL22:BL23"/>
    <mergeCell ref="BM22:BM23"/>
    <mergeCell ref="BN22:BP22"/>
    <mergeCell ref="BQ22:BS22"/>
    <mergeCell ref="BT22:BV22"/>
    <mergeCell ref="AU22:AW22"/>
    <mergeCell ref="AX22:AZ22"/>
    <mergeCell ref="BA22:BA23"/>
    <mergeCell ref="BB22:BB23"/>
    <mergeCell ref="BC22:BE22"/>
    <mergeCell ref="BF22:BH22"/>
    <mergeCell ref="AG22:AI22"/>
    <mergeCell ref="AJ22:AL22"/>
    <mergeCell ref="AM22:AO22"/>
    <mergeCell ref="AP22:AP23"/>
    <mergeCell ref="AQ22:AQ23"/>
    <mergeCell ref="BF25:BH25"/>
    <mergeCell ref="BI25:BK25"/>
    <mergeCell ref="BN25:BP25"/>
    <mergeCell ref="BQ25:BS25"/>
    <mergeCell ref="BT25:BV25"/>
    <mergeCell ref="C26:G26"/>
    <mergeCell ref="H26:S26"/>
    <mergeCell ref="V26:X30"/>
    <mergeCell ref="Y26:AA30"/>
    <mergeCell ref="AB26:AD30"/>
    <mergeCell ref="AJ25:AL25"/>
    <mergeCell ref="AM25:AO25"/>
    <mergeCell ref="AR25:AT25"/>
    <mergeCell ref="AU25:AW25"/>
    <mergeCell ref="AX25:AZ25"/>
    <mergeCell ref="BC25:BE25"/>
    <mergeCell ref="C25:G25"/>
    <mergeCell ref="H25:S25"/>
    <mergeCell ref="V25:X25"/>
    <mergeCell ref="Y25:AA25"/>
    <mergeCell ref="AB25:AD25"/>
    <mergeCell ref="AG25:AI25"/>
    <mergeCell ref="BF26:BH30"/>
    <mergeCell ref="BI26:BK30"/>
    <mergeCell ref="BN26:BP30"/>
    <mergeCell ref="BQ26:BS30"/>
    <mergeCell ref="BT26:BV30"/>
    <mergeCell ref="AG26:AI30"/>
    <mergeCell ref="AJ26:AL30"/>
    <mergeCell ref="AM26:AO30"/>
    <mergeCell ref="AR26:AT30"/>
    <mergeCell ref="AU26:AW30"/>
    <mergeCell ref="AX26:AZ30"/>
    <mergeCell ref="C30:G30"/>
    <mergeCell ref="H30:S30"/>
    <mergeCell ref="C27:G27"/>
    <mergeCell ref="H27:S27"/>
    <mergeCell ref="C28:G28"/>
    <mergeCell ref="H28:S28"/>
    <mergeCell ref="C29:G29"/>
    <mergeCell ref="H29:S29"/>
    <mergeCell ref="BC26:BE30"/>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B35F5-4E46-4AE7-A30D-1E8D09990838}">
  <sheetPr>
    <tabColor rgb="FF00B0F0"/>
  </sheetPr>
  <dimension ref="A1:CT72"/>
  <sheetViews>
    <sheetView topLeftCell="O18" zoomScale="59" zoomScaleNormal="59" workbookViewId="0">
      <selection activeCell="AF27" sqref="AF27"/>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27" width="20.7109375" customWidth="1"/>
    <col min="28" max="28" width="22.5703125" customWidth="1"/>
    <col min="29"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240</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241</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242</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58.25" customHeight="1" thickBot="1">
      <c r="A18" s="1"/>
      <c r="B18" s="1"/>
      <c r="C18" s="135" t="s">
        <v>243</v>
      </c>
      <c r="D18" s="136" t="s">
        <v>244</v>
      </c>
      <c r="E18" s="137" t="s">
        <v>97</v>
      </c>
      <c r="F18" s="152">
        <v>12</v>
      </c>
      <c r="G18" s="155"/>
      <c r="H18" s="131"/>
      <c r="I18" s="189">
        <v>1</v>
      </c>
      <c r="J18" s="190"/>
      <c r="K18" s="131"/>
      <c r="L18" s="189">
        <v>2</v>
      </c>
      <c r="M18" s="190"/>
      <c r="N18" s="131"/>
      <c r="O18" s="189">
        <v>3</v>
      </c>
      <c r="P18" s="191"/>
      <c r="Q18" s="133"/>
      <c r="R18" s="189">
        <v>3</v>
      </c>
      <c r="S18" s="191"/>
      <c r="T18" s="134"/>
      <c r="U18" s="189">
        <v>3</v>
      </c>
      <c r="V18" s="141" t="s">
        <v>291</v>
      </c>
      <c r="W18" s="208">
        <v>45058</v>
      </c>
      <c r="X18" s="197">
        <v>0</v>
      </c>
      <c r="Y18" s="354" t="s">
        <v>392</v>
      </c>
      <c r="Z18" s="355">
        <v>45184</v>
      </c>
      <c r="AA18" s="356">
        <v>1</v>
      </c>
      <c r="AB18" s="94" t="s">
        <v>392</v>
      </c>
      <c r="AC18" s="399">
        <v>44943</v>
      </c>
      <c r="AD18" s="199">
        <v>0</v>
      </c>
      <c r="AE18" s="198">
        <f>X18+AA18+AD18</f>
        <v>1</v>
      </c>
      <c r="AF18" s="37">
        <f>AE18/F18</f>
        <v>8.3333333333333329E-2</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403">
        <f>BW18+BL18+BA18+AP18+AE18</f>
        <v>1</v>
      </c>
      <c r="BZ18" s="404">
        <f>BY18/F18</f>
        <v>8.3333333333333329E-2</v>
      </c>
      <c r="CA18" s="1"/>
      <c r="CB18" s="1"/>
      <c r="CC18" s="1"/>
      <c r="CD18" s="1"/>
      <c r="CE18" s="1"/>
      <c r="CF18" s="1"/>
      <c r="CG18" s="1"/>
      <c r="CH18" s="1"/>
      <c r="CI18" s="1"/>
      <c r="CJ18" s="1"/>
      <c r="CK18" s="1"/>
      <c r="CL18" s="1"/>
      <c r="CM18" s="1"/>
      <c r="CN18" s="1"/>
      <c r="CO18" s="1"/>
      <c r="CP18" s="1"/>
      <c r="CQ18" s="1"/>
      <c r="CR18" s="1"/>
      <c r="CS18" s="1"/>
      <c r="CT18" s="1"/>
    </row>
    <row r="19" spans="1:98" ht="158.25" customHeight="1" thickBot="1">
      <c r="A19" s="1"/>
      <c r="B19" s="1"/>
      <c r="C19" s="135" t="s">
        <v>273</v>
      </c>
      <c r="D19" s="193" t="s">
        <v>274</v>
      </c>
      <c r="E19" s="150" t="s">
        <v>97</v>
      </c>
      <c r="F19" s="193">
        <v>1</v>
      </c>
      <c r="G19" s="155"/>
      <c r="H19" s="131"/>
      <c r="I19" s="189">
        <v>1</v>
      </c>
      <c r="J19" s="190"/>
      <c r="K19" s="131"/>
      <c r="L19" s="189"/>
      <c r="M19" s="190"/>
      <c r="N19" s="131"/>
      <c r="O19" s="189"/>
      <c r="P19" s="191"/>
      <c r="Q19" s="133"/>
      <c r="R19" s="189"/>
      <c r="S19" s="191"/>
      <c r="T19" s="134"/>
      <c r="U19" s="189"/>
      <c r="V19" s="141" t="s">
        <v>291</v>
      </c>
      <c r="W19" s="208">
        <v>45058</v>
      </c>
      <c r="X19" s="197">
        <v>0</v>
      </c>
      <c r="Y19" s="354" t="s">
        <v>392</v>
      </c>
      <c r="Z19" s="355">
        <v>45185</v>
      </c>
      <c r="AA19" s="356">
        <v>0</v>
      </c>
      <c r="AB19" s="94" t="s">
        <v>392</v>
      </c>
      <c r="AC19" s="399">
        <v>44943</v>
      </c>
      <c r="AD19" s="199">
        <v>0</v>
      </c>
      <c r="AE19" s="198">
        <f>X19+AA19+AD19</f>
        <v>0</v>
      </c>
      <c r="AF19" s="37">
        <f>AE19/F19</f>
        <v>0</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403">
        <f>BW19+BL19+BA19+AP19+AE19</f>
        <v>0</v>
      </c>
      <c r="BZ19" s="404">
        <f>BY19/F19</f>
        <v>0</v>
      </c>
      <c r="CA19" s="1"/>
      <c r="CB19" s="1"/>
      <c r="CC19" s="1"/>
      <c r="CD19" s="1"/>
      <c r="CE19" s="1"/>
      <c r="CF19" s="1"/>
      <c r="CG19" s="1"/>
      <c r="CH19" s="1"/>
      <c r="CI19" s="1"/>
      <c r="CJ19" s="1"/>
      <c r="CK19" s="1"/>
      <c r="CL19" s="1"/>
      <c r="CM19" s="1"/>
      <c r="CN19" s="1"/>
      <c r="CO19" s="1"/>
      <c r="CP19" s="1"/>
      <c r="CQ19" s="1"/>
      <c r="CR19" s="1"/>
      <c r="CS19" s="1"/>
      <c r="CT19" s="1"/>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400">
        <f>(BZ18+BZ19)/2</f>
        <v>4.1666666666666664E-2</v>
      </c>
      <c r="CA20" s="1"/>
      <c r="CB20" s="1"/>
      <c r="CC20" s="1"/>
      <c r="CD20" s="1"/>
      <c r="CE20" s="1"/>
      <c r="CF20" s="1"/>
      <c r="CG20" s="1"/>
      <c r="CH20" s="1"/>
      <c r="CI20" s="1"/>
      <c r="CJ20" s="1"/>
      <c r="CK20" s="1"/>
      <c r="CL20" s="1"/>
      <c r="CM20" s="1"/>
      <c r="CN20" s="1"/>
      <c r="CO20" s="1"/>
      <c r="CP20" s="1"/>
      <c r="CQ20" s="1"/>
      <c r="CR20" s="1"/>
      <c r="CS20" s="1"/>
      <c r="CT20" s="1"/>
    </row>
    <row r="21" spans="1:98" ht="51.75"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56.25"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86">
        <v>2004027333</v>
      </c>
      <c r="W23" s="178">
        <v>319733331</v>
      </c>
      <c r="X23" s="207"/>
      <c r="Y23" s="211"/>
      <c r="Z23" s="178">
        <v>357924597</v>
      </c>
      <c r="AA23" s="207"/>
      <c r="AB23" s="325">
        <f>V23</f>
        <v>2004027333</v>
      </c>
      <c r="AC23" s="326">
        <f>765838847-W23-Z23</f>
        <v>88180919</v>
      </c>
      <c r="AD23" s="327"/>
      <c r="AE23" s="324">
        <f>W23+Z23+AC23</f>
        <v>765838847</v>
      </c>
      <c r="AF23" s="206">
        <f>AE23/AB23</f>
        <v>0.38214990104628477</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2">
        <f>AB23+AM23+AX23+BI23+BT23</f>
        <v>2004027333</v>
      </c>
      <c r="BZ23" s="372">
        <f>AE23+AP23+BA23+BL23+BW23</f>
        <v>765838847</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76">
        <f>BZ23/BY23</f>
        <v>0.38214990104628477</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740"/>
      <c r="W25" s="741"/>
      <c r="X25" s="742"/>
      <c r="Y25" s="703"/>
      <c r="Z25" s="704"/>
      <c r="AA25" s="705"/>
      <c r="AB25" s="709"/>
      <c r="AC25" s="710"/>
      <c r="AD25" s="711"/>
      <c r="AE25" s="377"/>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740"/>
      <c r="W28" s="741"/>
      <c r="X28" s="742"/>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43"/>
      <c r="W29" s="744"/>
      <c r="X29" s="745"/>
      <c r="Y29" s="706"/>
      <c r="Z29" s="707"/>
      <c r="AA29" s="708"/>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N25:BP29"/>
    <mergeCell ref="BQ25:BS29"/>
    <mergeCell ref="BT25:BV29"/>
    <mergeCell ref="AG25:AI29"/>
    <mergeCell ref="AJ25:AL29"/>
    <mergeCell ref="AM25:AO29"/>
    <mergeCell ref="AR25:AT29"/>
    <mergeCell ref="AU25:AW29"/>
    <mergeCell ref="AX25:AZ29"/>
    <mergeCell ref="C29:G29"/>
    <mergeCell ref="H29:S29"/>
    <mergeCell ref="C26:G26"/>
    <mergeCell ref="H26:S26"/>
    <mergeCell ref="C27:G27"/>
    <mergeCell ref="H27:S27"/>
    <mergeCell ref="C28:G28"/>
    <mergeCell ref="H28:S28"/>
    <mergeCell ref="BC25:BE29"/>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45007-0FD5-4A80-ADEC-EB4B9DB1D881}">
  <sheetPr>
    <tabColor rgb="FF00B0F0"/>
  </sheetPr>
  <dimension ref="A1:CT71"/>
  <sheetViews>
    <sheetView topLeftCell="Q12" zoomScale="60" zoomScaleNormal="60" workbookViewId="0">
      <selection activeCell="AB23" sqref="AB23:AD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240</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241</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245</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88.25" customHeight="1" thickBot="1">
      <c r="A18" s="1"/>
      <c r="B18" s="1"/>
      <c r="C18" s="135" t="s">
        <v>246</v>
      </c>
      <c r="D18" s="136" t="s">
        <v>247</v>
      </c>
      <c r="E18" s="137" t="s">
        <v>97</v>
      </c>
      <c r="F18" s="152">
        <v>1</v>
      </c>
      <c r="G18" s="155"/>
      <c r="H18" s="132"/>
      <c r="I18" s="156"/>
      <c r="J18" s="155"/>
      <c r="K18" s="132"/>
      <c r="L18" s="156">
        <v>1</v>
      </c>
      <c r="M18" s="155"/>
      <c r="N18" s="132"/>
      <c r="O18" s="156"/>
      <c r="P18" s="163"/>
      <c r="Q18" s="144"/>
      <c r="R18" s="156"/>
      <c r="S18" s="163"/>
      <c r="T18" s="145"/>
      <c r="U18" s="156"/>
      <c r="V18" s="141" t="s">
        <v>291</v>
      </c>
      <c r="W18" s="208">
        <v>45058</v>
      </c>
      <c r="X18" s="197">
        <v>0</v>
      </c>
      <c r="Y18" s="354" t="s">
        <v>393</v>
      </c>
      <c r="Z18" s="355">
        <v>45184</v>
      </c>
      <c r="AA18" s="356">
        <v>0</v>
      </c>
      <c r="AB18" s="94" t="s">
        <v>291</v>
      </c>
      <c r="AC18" s="399">
        <v>45308</v>
      </c>
      <c r="AD18" s="199">
        <v>0</v>
      </c>
      <c r="AE18" s="198">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v>
      </c>
      <c r="BZ18" s="171">
        <f>BY18/F18</f>
        <v>0</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57">
        <f>BZ18</f>
        <v>0</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36"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423120000</v>
      </c>
      <c r="W22" s="178">
        <v>292954945</v>
      </c>
      <c r="X22" s="207"/>
      <c r="Y22" s="211"/>
      <c r="Z22" s="178">
        <v>10000000</v>
      </c>
      <c r="AA22" s="207"/>
      <c r="AB22" s="214">
        <f>V22</f>
        <v>423120000</v>
      </c>
      <c r="AC22" s="421">
        <f>414987191-Z22-W22</f>
        <v>112032246</v>
      </c>
      <c r="AD22" s="213"/>
      <c r="AE22" s="218">
        <f>W22+Z22+AC22</f>
        <v>414987191</v>
      </c>
      <c r="AF22" s="216">
        <f>AE22/AB22</f>
        <v>0.98077895396105119</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423120000</v>
      </c>
      <c r="BZ22" s="372">
        <f>AE22+AP22+BA22+BL22+BW22</f>
        <v>414987191</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6">
        <f>BZ22/BY22</f>
        <v>0.98077895396105119</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N24:BP28"/>
    <mergeCell ref="BQ24:BS28"/>
    <mergeCell ref="BT24:BV28"/>
    <mergeCell ref="AG24:AI28"/>
    <mergeCell ref="AJ24:AL28"/>
    <mergeCell ref="AM24:AO28"/>
    <mergeCell ref="AR24:AT28"/>
    <mergeCell ref="AU24:AW28"/>
    <mergeCell ref="AX24:AZ28"/>
    <mergeCell ref="C28:G28"/>
    <mergeCell ref="H28:S28"/>
    <mergeCell ref="C25:G25"/>
    <mergeCell ref="H25:S25"/>
    <mergeCell ref="C26:G26"/>
    <mergeCell ref="H26:S26"/>
    <mergeCell ref="C27:G27"/>
    <mergeCell ref="H27:S27"/>
    <mergeCell ref="BC24:BE2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40F23-AA25-4408-BF43-A4EA52256F8F}">
  <sheetPr>
    <tabColor rgb="FFF5652B"/>
  </sheetPr>
  <dimension ref="A1:CT72"/>
  <sheetViews>
    <sheetView topLeftCell="F12" zoomScale="60" zoomScaleNormal="60" workbookViewId="0">
      <selection activeCell="L18" sqref="L18"/>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66" customFormat="1" ht="48.75" customHeight="1" thickBot="1">
      <c r="A3" s="79"/>
      <c r="B3" s="79"/>
      <c r="C3" s="563" t="s">
        <v>71</v>
      </c>
      <c r="D3" s="564"/>
      <c r="E3" s="564"/>
      <c r="F3" s="564"/>
      <c r="G3" s="564"/>
      <c r="H3" s="564"/>
      <c r="I3" s="564"/>
      <c r="J3" s="564"/>
      <c r="K3" s="564"/>
      <c r="L3" s="564"/>
      <c r="M3" s="564"/>
      <c r="N3" s="564"/>
      <c r="O3" s="564"/>
      <c r="P3" s="564"/>
      <c r="Q3" s="565"/>
      <c r="R3" s="563" t="s">
        <v>56</v>
      </c>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5"/>
      <c r="BA3" s="566" t="s">
        <v>12</v>
      </c>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8"/>
      <c r="CA3" s="80"/>
      <c r="CB3" s="80"/>
      <c r="CC3" s="80"/>
      <c r="CD3" s="80"/>
      <c r="CE3" s="80"/>
      <c r="CF3" s="80"/>
      <c r="CG3" s="80"/>
      <c r="CH3" s="80"/>
      <c r="CI3" s="80"/>
      <c r="CJ3" s="80"/>
      <c r="CK3" s="80"/>
      <c r="CL3" s="80"/>
      <c r="CM3" s="80"/>
      <c r="CN3" s="80"/>
      <c r="CO3" s="80"/>
      <c r="CP3" s="80"/>
      <c r="CQ3" s="80"/>
      <c r="CR3" s="80"/>
      <c r="CS3" s="80"/>
      <c r="CT3" s="80"/>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102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18.75" customHeight="1" thickBot="1">
      <c r="A11" s="1"/>
      <c r="B11" s="1"/>
      <c r="C11" s="584" t="s">
        <v>55</v>
      </c>
      <c r="D11" s="586" t="s">
        <v>103</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578" t="s">
        <v>8</v>
      </c>
      <c r="H15" s="578"/>
      <c r="I15" s="578"/>
      <c r="J15" s="578"/>
      <c r="K15" s="578"/>
      <c r="L15" s="578"/>
      <c r="M15" s="578"/>
      <c r="N15" s="578"/>
      <c r="O15" s="578"/>
      <c r="P15" s="578"/>
      <c r="Q15" s="578"/>
      <c r="R15" s="578"/>
      <c r="S15" s="578"/>
      <c r="T15" s="578"/>
      <c r="U15" s="580"/>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579"/>
      <c r="G16" s="579">
        <v>2023</v>
      </c>
      <c r="H16" s="579"/>
      <c r="I16" s="579"/>
      <c r="J16" s="579">
        <v>2024</v>
      </c>
      <c r="K16" s="579"/>
      <c r="L16" s="579"/>
      <c r="M16" s="579">
        <v>2025</v>
      </c>
      <c r="N16" s="579"/>
      <c r="O16" s="579"/>
      <c r="P16" s="579">
        <v>2026</v>
      </c>
      <c r="Q16" s="579"/>
      <c r="R16" s="579"/>
      <c r="S16" s="579">
        <v>2027</v>
      </c>
      <c r="T16" s="579"/>
      <c r="U16" s="614"/>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579"/>
      <c r="G17" s="93" t="s">
        <v>73</v>
      </c>
      <c r="H17" s="93" t="s">
        <v>74</v>
      </c>
      <c r="I17" s="93" t="s">
        <v>75</v>
      </c>
      <c r="J17" s="93" t="s">
        <v>73</v>
      </c>
      <c r="K17" s="93" t="s">
        <v>74</v>
      </c>
      <c r="L17" s="93" t="s">
        <v>75</v>
      </c>
      <c r="M17" s="93" t="s">
        <v>73</v>
      </c>
      <c r="N17" s="93" t="s">
        <v>74</v>
      </c>
      <c r="O17" s="93" t="s">
        <v>75</v>
      </c>
      <c r="P17" s="93" t="s">
        <v>73</v>
      </c>
      <c r="Q17" s="93" t="s">
        <v>74</v>
      </c>
      <c r="R17" s="93" t="s">
        <v>75</v>
      </c>
      <c r="S17" s="93" t="s">
        <v>73</v>
      </c>
      <c r="T17" s="93" t="s">
        <v>74</v>
      </c>
      <c r="U17" s="93"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648"/>
      <c r="BZ17" s="650"/>
      <c r="CA17" s="1"/>
      <c r="CB17" s="1"/>
      <c r="CC17" s="1"/>
      <c r="CD17" s="1"/>
      <c r="CE17" s="1"/>
      <c r="CF17" s="1"/>
      <c r="CG17" s="1"/>
      <c r="CH17" s="1"/>
      <c r="CI17" s="1"/>
      <c r="CJ17" s="1"/>
      <c r="CK17" s="1"/>
      <c r="CL17" s="1"/>
      <c r="CM17" s="1"/>
      <c r="CN17" s="1"/>
      <c r="CO17" s="1"/>
      <c r="CP17" s="1"/>
      <c r="CQ17" s="1"/>
      <c r="CR17" s="1"/>
      <c r="CS17" s="1"/>
      <c r="CT17" s="1"/>
    </row>
    <row r="18" spans="1:98" ht="129" customHeight="1" thickBot="1">
      <c r="A18" s="1"/>
      <c r="B18" s="1"/>
      <c r="C18" s="128" t="s">
        <v>104</v>
      </c>
      <c r="D18" s="129" t="s">
        <v>106</v>
      </c>
      <c r="E18" s="130" t="s">
        <v>97</v>
      </c>
      <c r="F18" s="130">
        <v>2</v>
      </c>
      <c r="G18" s="131"/>
      <c r="H18" s="131"/>
      <c r="I18" s="132"/>
      <c r="J18" s="131"/>
      <c r="K18" s="131"/>
      <c r="L18" s="132">
        <v>1</v>
      </c>
      <c r="M18" s="131"/>
      <c r="N18" s="131"/>
      <c r="O18" s="132">
        <v>1</v>
      </c>
      <c r="P18" s="133"/>
      <c r="Q18" s="133"/>
      <c r="R18" s="132"/>
      <c r="S18" s="133"/>
      <c r="T18" s="134"/>
      <c r="U18" s="132"/>
      <c r="V18" s="141" t="s">
        <v>291</v>
      </c>
      <c r="W18" s="208">
        <v>45058</v>
      </c>
      <c r="X18" s="197">
        <v>0</v>
      </c>
      <c r="Y18" s="354" t="s">
        <v>406</v>
      </c>
      <c r="Z18" s="355">
        <v>45184</v>
      </c>
      <c r="AA18" s="356">
        <v>0</v>
      </c>
      <c r="AB18" s="32" t="s">
        <v>406</v>
      </c>
      <c r="AC18" s="384">
        <v>45308</v>
      </c>
      <c r="AD18" s="385">
        <v>0</v>
      </c>
      <c r="AE18" s="37">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16">
        <f>BW18+BL18+BA18+AP18+AE18</f>
        <v>0</v>
      </c>
      <c r="BZ18" s="143">
        <f>BY18/F18</f>
        <v>0</v>
      </c>
      <c r="CA18" s="1"/>
      <c r="CB18" s="1"/>
      <c r="CC18" s="1"/>
      <c r="CD18" s="1"/>
      <c r="CE18" s="1"/>
      <c r="CF18" s="1"/>
      <c r="CG18" s="1"/>
      <c r="CH18" s="1"/>
      <c r="CI18" s="1"/>
      <c r="CJ18" s="1"/>
      <c r="CK18" s="1"/>
      <c r="CL18" s="1"/>
      <c r="CM18" s="1"/>
      <c r="CN18" s="1"/>
      <c r="CO18" s="1"/>
      <c r="CP18" s="1"/>
      <c r="CQ18" s="1"/>
      <c r="CR18" s="1"/>
      <c r="CS18" s="1"/>
      <c r="CT18" s="1"/>
    </row>
    <row r="19" spans="1:98" ht="124.5" customHeight="1" thickBot="1">
      <c r="A19" s="1"/>
      <c r="B19" s="1"/>
      <c r="C19" s="135" t="s">
        <v>105</v>
      </c>
      <c r="D19" s="136" t="s">
        <v>107</v>
      </c>
      <c r="E19" s="137" t="s">
        <v>97</v>
      </c>
      <c r="F19" s="137">
        <v>1</v>
      </c>
      <c r="G19" s="138"/>
      <c r="H19" s="138"/>
      <c r="I19" s="138"/>
      <c r="J19" s="138"/>
      <c r="K19" s="138"/>
      <c r="L19" s="138">
        <v>1</v>
      </c>
      <c r="M19" s="138"/>
      <c r="N19" s="138"/>
      <c r="O19" s="138"/>
      <c r="P19" s="139"/>
      <c r="Q19" s="139"/>
      <c r="R19" s="139"/>
      <c r="S19" s="139"/>
      <c r="T19" s="139"/>
      <c r="U19" s="140"/>
      <c r="V19" s="141" t="s">
        <v>291</v>
      </c>
      <c r="W19" s="208">
        <v>45058</v>
      </c>
      <c r="X19" s="197">
        <v>0</v>
      </c>
      <c r="Y19" s="354" t="s">
        <v>407</v>
      </c>
      <c r="Z19" s="355">
        <v>45184</v>
      </c>
      <c r="AA19" s="356">
        <v>0</v>
      </c>
      <c r="AB19" s="32" t="s">
        <v>407</v>
      </c>
      <c r="AC19" s="384">
        <v>45308</v>
      </c>
      <c r="AD19" s="385">
        <v>0</v>
      </c>
      <c r="AE19" s="198">
        <f>X19+AA19+AD19</f>
        <v>0</v>
      </c>
      <c r="AF19" s="37">
        <f>AE19/F19</f>
        <v>0</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16">
        <f>BW19+BL19+BA19+AP19+AE19</f>
        <v>0</v>
      </c>
      <c r="BZ19" s="143">
        <f>BY19/F19</f>
        <v>0</v>
      </c>
      <c r="CA19" s="1"/>
      <c r="CB19" s="1"/>
      <c r="CC19" s="1"/>
      <c r="CD19" s="1"/>
      <c r="CE19" s="1"/>
      <c r="CF19" s="1"/>
      <c r="CG19" s="1"/>
      <c r="CH19" s="1"/>
      <c r="CI19" s="1"/>
      <c r="CJ19" s="1"/>
      <c r="CK19" s="1"/>
      <c r="CL19" s="1"/>
      <c r="CM19" s="1"/>
      <c r="CN19" s="1"/>
      <c r="CO19" s="1"/>
      <c r="CP19" s="1"/>
      <c r="CQ19" s="1"/>
      <c r="CR19" s="1"/>
      <c r="CS19" s="1"/>
      <c r="CT19" s="1"/>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400">
        <f>(BZ18+BZ19)/2</f>
        <v>0</v>
      </c>
      <c r="CA20" s="1"/>
      <c r="CB20" s="1"/>
      <c r="CC20" s="1"/>
      <c r="CD20" s="1"/>
      <c r="CE20" s="1"/>
      <c r="CF20" s="1"/>
      <c r="CG20" s="1"/>
      <c r="CH20" s="1"/>
      <c r="CI20" s="1"/>
      <c r="CJ20" s="1"/>
      <c r="CK20" s="1"/>
      <c r="CL20" s="1"/>
      <c r="CM20" s="1"/>
      <c r="CN20" s="1"/>
      <c r="CO20" s="1"/>
      <c r="CP20" s="1"/>
      <c r="CQ20" s="1"/>
      <c r="CR20" s="1"/>
      <c r="CS20" s="1"/>
      <c r="CT20" s="1"/>
    </row>
    <row r="21" spans="1:98" ht="51.75"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92.25"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86">
        <v>70000000</v>
      </c>
      <c r="W23" s="178">
        <v>19923534</v>
      </c>
      <c r="X23" s="41"/>
      <c r="Y23" s="40"/>
      <c r="Z23" s="178">
        <v>26491667</v>
      </c>
      <c r="AA23" s="41"/>
      <c r="AB23" s="214">
        <f>V23</f>
        <v>70000000</v>
      </c>
      <c r="AC23" s="421">
        <f>67323944-Z23-W23</f>
        <v>20908743</v>
      </c>
      <c r="AD23" s="70"/>
      <c r="AE23" s="218">
        <f>W23+Z23+AC23</f>
        <v>67323944</v>
      </c>
      <c r="AF23" s="215">
        <f>AE23/AB23</f>
        <v>0.96177062857142859</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5">
        <f>AB23+AM23+AX23+BI23+BT23</f>
        <v>70000000</v>
      </c>
      <c r="BZ23" s="375">
        <f>AE23+AP23+BA23+BL23+BW23</f>
        <v>67323944</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74">
        <f>BZ23/BY23</f>
        <v>0.96177062857142859</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740"/>
      <c r="W25" s="741"/>
      <c r="X25" s="742"/>
      <c r="Y25" s="746" t="s">
        <v>408</v>
      </c>
      <c r="Z25" s="747"/>
      <c r="AA25" s="748"/>
      <c r="AB25" s="709"/>
      <c r="AC25" s="710"/>
      <c r="AD25" s="711"/>
      <c r="AE25" s="1"/>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740"/>
      <c r="W26" s="741"/>
      <c r="X26" s="742"/>
      <c r="Y26" s="746"/>
      <c r="Z26" s="747"/>
      <c r="AA26" s="748"/>
      <c r="AB26" s="703"/>
      <c r="AC26" s="704"/>
      <c r="AD26" s="712"/>
      <c r="AE26" s="377"/>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740"/>
      <c r="W27" s="741"/>
      <c r="X27" s="742"/>
      <c r="Y27" s="746"/>
      <c r="Z27" s="747"/>
      <c r="AA27" s="748"/>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740"/>
      <c r="W28" s="741"/>
      <c r="X28" s="742"/>
      <c r="Y28" s="746"/>
      <c r="Z28" s="747"/>
      <c r="AA28" s="748"/>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43"/>
      <c r="W29" s="744"/>
      <c r="X29" s="745"/>
      <c r="Y29" s="749"/>
      <c r="Z29" s="750"/>
      <c r="AA29" s="751"/>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v>46415201</v>
      </c>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C29:G29"/>
    <mergeCell ref="H29:S29"/>
    <mergeCell ref="C26:G26"/>
    <mergeCell ref="H26:S26"/>
    <mergeCell ref="C27:G27"/>
    <mergeCell ref="H27:S27"/>
    <mergeCell ref="C28:G28"/>
    <mergeCell ref="H28:S28"/>
    <mergeCell ref="BC25:BE29"/>
    <mergeCell ref="BN25:BP29"/>
    <mergeCell ref="BQ25:BS29"/>
    <mergeCell ref="BT25:BV29"/>
    <mergeCell ref="AG25:AI29"/>
    <mergeCell ref="AJ25:AL29"/>
    <mergeCell ref="AM25:AO29"/>
    <mergeCell ref="AR25:AT29"/>
    <mergeCell ref="AU25:AW29"/>
    <mergeCell ref="AX25:AZ29"/>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B008-F9C2-473D-860C-4B2347503715}">
  <sheetPr>
    <tabColor rgb="FF00B0F0"/>
  </sheetPr>
  <dimension ref="A1:CT73"/>
  <sheetViews>
    <sheetView topLeftCell="O19" zoomScale="60" zoomScaleNormal="60" workbookViewId="0">
      <selection activeCell="AB26" sqref="AB26:AD30"/>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34.7109375" customWidth="1"/>
    <col min="23" max="23" width="23.140625" customWidth="1"/>
    <col min="24" max="24" width="20.7109375" customWidth="1"/>
    <col min="25" max="25" width="23.28515625" customWidth="1"/>
    <col min="26" max="26" width="21.85546875" customWidth="1"/>
    <col min="27" max="27" width="20.7109375" customWidth="1"/>
    <col min="28" max="28" width="22.85546875" customWidth="1"/>
    <col min="29" max="30" width="20.7109375" customWidth="1"/>
    <col min="31" max="31" width="21.85546875" customWidth="1"/>
    <col min="32"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240</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241</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248</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44" customHeight="1">
      <c r="A18" s="1"/>
      <c r="B18" s="1"/>
      <c r="C18" s="135" t="s">
        <v>249</v>
      </c>
      <c r="D18" s="136" t="s">
        <v>250</v>
      </c>
      <c r="E18" s="137" t="s">
        <v>97</v>
      </c>
      <c r="F18" s="152">
        <v>40</v>
      </c>
      <c r="G18" s="155">
        <v>4</v>
      </c>
      <c r="H18" s="132">
        <v>2</v>
      </c>
      <c r="I18" s="156">
        <v>2</v>
      </c>
      <c r="J18" s="155"/>
      <c r="K18" s="132"/>
      <c r="L18" s="156">
        <v>9</v>
      </c>
      <c r="M18" s="155"/>
      <c r="N18" s="132"/>
      <c r="O18" s="156">
        <v>8</v>
      </c>
      <c r="P18" s="163"/>
      <c r="Q18" s="144"/>
      <c r="R18" s="156">
        <v>8</v>
      </c>
      <c r="S18" s="163"/>
      <c r="T18" s="145"/>
      <c r="U18" s="156">
        <v>7</v>
      </c>
      <c r="V18" s="141" t="s">
        <v>291</v>
      </c>
      <c r="W18" s="208">
        <v>45058</v>
      </c>
      <c r="X18" s="197">
        <v>4</v>
      </c>
      <c r="Y18" s="354" t="s">
        <v>395</v>
      </c>
      <c r="Z18" s="355">
        <v>45184</v>
      </c>
      <c r="AA18" s="356">
        <v>3</v>
      </c>
      <c r="AB18" s="405" t="s">
        <v>395</v>
      </c>
      <c r="AC18" s="406">
        <v>45308</v>
      </c>
      <c r="AD18" s="398">
        <v>2</v>
      </c>
      <c r="AE18" s="198">
        <f>X18+AA18+AD18</f>
        <v>9</v>
      </c>
      <c r="AF18" s="37">
        <f>AE18/F18</f>
        <v>0.22500000000000001</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9</v>
      </c>
      <c r="BZ18" s="171">
        <f>BY18/F18</f>
        <v>0.22500000000000001</v>
      </c>
      <c r="CA18" s="1"/>
      <c r="CB18" s="1"/>
      <c r="CC18" s="1"/>
      <c r="CD18" s="1"/>
      <c r="CE18" s="1"/>
      <c r="CF18" s="1"/>
      <c r="CG18" s="1"/>
      <c r="CH18" s="1"/>
      <c r="CI18" s="1"/>
      <c r="CJ18" s="1"/>
      <c r="CK18" s="1"/>
      <c r="CL18" s="1"/>
      <c r="CM18" s="1"/>
      <c r="CN18" s="1"/>
      <c r="CO18" s="1"/>
      <c r="CP18" s="1"/>
      <c r="CQ18" s="1"/>
      <c r="CR18" s="1"/>
      <c r="CS18" s="1"/>
      <c r="CT18" s="1"/>
    </row>
    <row r="19" spans="1:98" ht="146.25" customHeight="1">
      <c r="A19" s="1"/>
      <c r="B19" s="1"/>
      <c r="C19" s="135" t="s">
        <v>251</v>
      </c>
      <c r="D19" s="136" t="s">
        <v>252</v>
      </c>
      <c r="E19" s="137" t="s">
        <v>97</v>
      </c>
      <c r="F19" s="152">
        <v>610</v>
      </c>
      <c r="G19" s="157"/>
      <c r="H19" s="132"/>
      <c r="I19" s="174">
        <v>122</v>
      </c>
      <c r="J19" s="157"/>
      <c r="K19" s="138"/>
      <c r="L19" s="174">
        <v>122</v>
      </c>
      <c r="M19" s="157"/>
      <c r="N19" s="138"/>
      <c r="O19" s="174">
        <v>122</v>
      </c>
      <c r="P19" s="164"/>
      <c r="Q19" s="139"/>
      <c r="R19" s="174">
        <v>122</v>
      </c>
      <c r="S19" s="164"/>
      <c r="T19" s="139"/>
      <c r="U19" s="174">
        <v>122</v>
      </c>
      <c r="V19" s="141" t="s">
        <v>291</v>
      </c>
      <c r="W19" s="208">
        <v>45058</v>
      </c>
      <c r="X19" s="197">
        <v>0</v>
      </c>
      <c r="Y19" s="354" t="s">
        <v>394</v>
      </c>
      <c r="Z19" s="355">
        <v>45184</v>
      </c>
      <c r="AA19" s="356">
        <v>0</v>
      </c>
      <c r="AB19" s="405" t="s">
        <v>394</v>
      </c>
      <c r="AC19" s="406">
        <v>45308</v>
      </c>
      <c r="AD19" s="398">
        <v>0</v>
      </c>
      <c r="AE19" s="198">
        <f t="shared" ref="AE19:AE20" si="0">X19+AA19+AD19</f>
        <v>0</v>
      </c>
      <c r="AF19" s="37">
        <f t="shared" ref="AF19:AF20" si="1">AE19/F19</f>
        <v>0</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0</v>
      </c>
      <c r="BZ19" s="172">
        <f t="shared" ref="BZ19:BZ20" si="3">BY19/F19</f>
        <v>0</v>
      </c>
      <c r="CA19" s="1"/>
      <c r="CB19" s="1"/>
      <c r="CC19" s="1"/>
      <c r="CD19" s="1"/>
      <c r="CE19" s="1"/>
      <c r="CF19" s="1"/>
      <c r="CG19" s="1"/>
      <c r="CH19" s="1"/>
      <c r="CI19" s="1"/>
      <c r="CJ19" s="1"/>
      <c r="CK19" s="1"/>
      <c r="CL19" s="1"/>
      <c r="CM19" s="1"/>
      <c r="CN19" s="1"/>
      <c r="CO19" s="1"/>
      <c r="CP19" s="1"/>
      <c r="CQ19" s="1"/>
      <c r="CR19" s="1"/>
      <c r="CS19" s="1"/>
      <c r="CT19" s="1"/>
    </row>
    <row r="20" spans="1:98" ht="147.75" customHeight="1" thickBot="1">
      <c r="A20" s="1"/>
      <c r="B20" s="1"/>
      <c r="C20" s="135" t="s">
        <v>253</v>
      </c>
      <c r="D20" s="136" t="s">
        <v>254</v>
      </c>
      <c r="E20" s="137" t="s">
        <v>97</v>
      </c>
      <c r="F20" s="152">
        <v>35</v>
      </c>
      <c r="G20" s="157"/>
      <c r="H20" s="138">
        <v>3</v>
      </c>
      <c r="I20" s="138">
        <v>3</v>
      </c>
      <c r="J20" s="159"/>
      <c r="K20" s="7"/>
      <c r="L20" s="156">
        <v>7</v>
      </c>
      <c r="M20" s="157"/>
      <c r="N20" s="138"/>
      <c r="O20" s="156">
        <v>7</v>
      </c>
      <c r="P20" s="164"/>
      <c r="Q20" s="139"/>
      <c r="R20" s="156">
        <v>7</v>
      </c>
      <c r="S20" s="164"/>
      <c r="T20" s="139"/>
      <c r="U20" s="156">
        <v>8</v>
      </c>
      <c r="V20" s="141" t="s">
        <v>291</v>
      </c>
      <c r="W20" s="208">
        <v>45058</v>
      </c>
      <c r="X20" s="197">
        <v>1</v>
      </c>
      <c r="Y20" s="354" t="s">
        <v>396</v>
      </c>
      <c r="Z20" s="355">
        <v>45184</v>
      </c>
      <c r="AA20" s="356">
        <v>3</v>
      </c>
      <c r="AB20" s="405" t="s">
        <v>396</v>
      </c>
      <c r="AC20" s="406">
        <v>45308</v>
      </c>
      <c r="AD20" s="398">
        <v>2</v>
      </c>
      <c r="AE20" s="198">
        <f t="shared" si="0"/>
        <v>6</v>
      </c>
      <c r="AF20" s="37">
        <f t="shared" si="1"/>
        <v>0.17142857142857143</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6</v>
      </c>
      <c r="BZ20" s="172">
        <f t="shared" si="3"/>
        <v>0.17142857142857143</v>
      </c>
      <c r="CA20" s="1"/>
      <c r="CB20" s="1"/>
      <c r="CC20" s="1"/>
      <c r="CD20" s="1"/>
      <c r="CE20" s="1"/>
      <c r="CF20" s="1"/>
      <c r="CG20" s="1"/>
      <c r="CH20" s="1"/>
      <c r="CI20" s="1"/>
      <c r="CJ20" s="1"/>
      <c r="CK20" s="1"/>
      <c r="CL20" s="1"/>
      <c r="CM20" s="1"/>
      <c r="CN20" s="1"/>
      <c r="CO20" s="1"/>
      <c r="CP20" s="1"/>
      <c r="CQ20" s="1"/>
      <c r="CR20" s="1"/>
      <c r="CS20" s="1"/>
      <c r="CT20" s="1"/>
    </row>
    <row r="21" spans="1:98" ht="63.75" customHeight="1" thickBot="1">
      <c r="A21" s="1"/>
      <c r="B21" s="1"/>
      <c r="C21" s="651"/>
      <c r="D21" s="652"/>
      <c r="E21" s="652"/>
      <c r="F21" s="652"/>
      <c r="G21" s="652"/>
      <c r="H21" s="652"/>
      <c r="I21" s="652"/>
      <c r="J21" s="652"/>
      <c r="K21" s="652"/>
      <c r="L21" s="652"/>
      <c r="M21" s="652"/>
      <c r="N21" s="652"/>
      <c r="O21" s="652"/>
      <c r="P21" s="652"/>
      <c r="Q21" s="652"/>
      <c r="R21" s="652"/>
      <c r="S21" s="652"/>
      <c r="T21" s="652"/>
      <c r="U21" s="653"/>
      <c r="V21" s="654" t="s">
        <v>41</v>
      </c>
      <c r="W21" s="655"/>
      <c r="X21" s="655"/>
      <c r="Y21" s="655"/>
      <c r="Z21" s="655"/>
      <c r="AA21" s="655"/>
      <c r="AB21" s="655"/>
      <c r="AC21" s="655"/>
      <c r="AD21" s="655"/>
      <c r="AE21" s="655"/>
      <c r="AF21" s="656"/>
      <c r="AG21" s="654" t="s">
        <v>43</v>
      </c>
      <c r="AH21" s="655"/>
      <c r="AI21" s="655"/>
      <c r="AJ21" s="655"/>
      <c r="AK21" s="655"/>
      <c r="AL21" s="655"/>
      <c r="AM21" s="655"/>
      <c r="AN21" s="655"/>
      <c r="AO21" s="655"/>
      <c r="AP21" s="655"/>
      <c r="AQ21" s="656"/>
      <c r="AR21" s="654" t="s">
        <v>45</v>
      </c>
      <c r="AS21" s="655"/>
      <c r="AT21" s="655"/>
      <c r="AU21" s="655"/>
      <c r="AV21" s="655"/>
      <c r="AW21" s="655"/>
      <c r="AX21" s="655"/>
      <c r="AY21" s="655"/>
      <c r="AZ21" s="655"/>
      <c r="BA21" s="655"/>
      <c r="BB21" s="656"/>
      <c r="BC21" s="654" t="s">
        <v>47</v>
      </c>
      <c r="BD21" s="655"/>
      <c r="BE21" s="655"/>
      <c r="BF21" s="655"/>
      <c r="BG21" s="655"/>
      <c r="BH21" s="655"/>
      <c r="BI21" s="655"/>
      <c r="BJ21" s="655"/>
      <c r="BK21" s="655"/>
      <c r="BL21" s="655"/>
      <c r="BM21" s="656"/>
      <c r="BN21" s="654" t="s">
        <v>41</v>
      </c>
      <c r="BO21" s="655"/>
      <c r="BP21" s="655"/>
      <c r="BQ21" s="655"/>
      <c r="BR21" s="655"/>
      <c r="BS21" s="655"/>
      <c r="BT21" s="655"/>
      <c r="BU21" s="655"/>
      <c r="BV21" s="655"/>
      <c r="BW21" s="655"/>
      <c r="BX21" s="655"/>
      <c r="BY21" s="76" t="s">
        <v>52</v>
      </c>
      <c r="BZ21" s="77"/>
      <c r="CA21" s="1"/>
      <c r="CB21" s="1"/>
      <c r="CC21" s="1"/>
      <c r="CD21" s="1"/>
      <c r="CE21" s="1"/>
      <c r="CF21" s="1"/>
      <c r="CG21" s="1"/>
      <c r="CH21" s="1"/>
      <c r="CI21" s="1"/>
      <c r="CJ21" s="1"/>
      <c r="CK21" s="1"/>
      <c r="CL21" s="1"/>
      <c r="CM21" s="1"/>
      <c r="CN21" s="1"/>
      <c r="CO21" s="1"/>
      <c r="CP21" s="1"/>
      <c r="CQ21" s="1"/>
      <c r="CR21" s="1"/>
      <c r="CS21" s="1"/>
      <c r="CT21" s="1"/>
    </row>
    <row r="22" spans="1:98" ht="51.75" customHeight="1">
      <c r="A22" s="1"/>
      <c r="B22" s="1"/>
      <c r="C22" s="636" t="s">
        <v>11</v>
      </c>
      <c r="D22" s="637"/>
      <c r="E22" s="637"/>
      <c r="F22" s="637"/>
      <c r="G22" s="637"/>
      <c r="H22" s="637"/>
      <c r="I22" s="637"/>
      <c r="J22" s="637"/>
      <c r="K22" s="637"/>
      <c r="L22" s="637"/>
      <c r="M22" s="637"/>
      <c r="N22" s="637"/>
      <c r="O22" s="637"/>
      <c r="P22" s="637"/>
      <c r="Q22" s="637"/>
      <c r="R22" s="637"/>
      <c r="S22" s="637"/>
      <c r="T22" s="1"/>
      <c r="U22" s="1"/>
      <c r="V22" s="638" t="s">
        <v>29</v>
      </c>
      <c r="W22" s="639"/>
      <c r="X22" s="640"/>
      <c r="Y22" s="641" t="s">
        <v>34</v>
      </c>
      <c r="Z22" s="639"/>
      <c r="AA22" s="640"/>
      <c r="AB22" s="641" t="s">
        <v>82</v>
      </c>
      <c r="AC22" s="639"/>
      <c r="AD22" s="642"/>
      <c r="AE22" s="643" t="s">
        <v>38</v>
      </c>
      <c r="AF22" s="645" t="s">
        <v>39</v>
      </c>
      <c r="AG22" s="681" t="s">
        <v>29</v>
      </c>
      <c r="AH22" s="682"/>
      <c r="AI22" s="683"/>
      <c r="AJ22" s="684" t="s">
        <v>34</v>
      </c>
      <c r="AK22" s="682"/>
      <c r="AL22" s="683"/>
      <c r="AM22" s="684" t="s">
        <v>34</v>
      </c>
      <c r="AN22" s="682"/>
      <c r="AO22" s="683"/>
      <c r="AP22" s="662" t="s">
        <v>38</v>
      </c>
      <c r="AQ22" s="676" t="s">
        <v>39</v>
      </c>
      <c r="AR22" s="633" t="s">
        <v>29</v>
      </c>
      <c r="AS22" s="634"/>
      <c r="AT22" s="635"/>
      <c r="AU22" s="633" t="s">
        <v>34</v>
      </c>
      <c r="AV22" s="634"/>
      <c r="AW22" s="635"/>
      <c r="AX22" s="633" t="s">
        <v>34</v>
      </c>
      <c r="AY22" s="634"/>
      <c r="AZ22" s="635"/>
      <c r="BA22" s="662" t="s">
        <v>38</v>
      </c>
      <c r="BB22" s="676" t="s">
        <v>39</v>
      </c>
      <c r="BC22" s="673" t="s">
        <v>29</v>
      </c>
      <c r="BD22" s="674"/>
      <c r="BE22" s="675"/>
      <c r="BF22" s="673" t="s">
        <v>34</v>
      </c>
      <c r="BG22" s="674"/>
      <c r="BH22" s="675"/>
      <c r="BI22" s="673" t="s">
        <v>34</v>
      </c>
      <c r="BJ22" s="674"/>
      <c r="BK22" s="675"/>
      <c r="BL22" s="662" t="s">
        <v>38</v>
      </c>
      <c r="BM22" s="676" t="s">
        <v>39</v>
      </c>
      <c r="BN22" s="678" t="s">
        <v>29</v>
      </c>
      <c r="BO22" s="679"/>
      <c r="BP22" s="680"/>
      <c r="BQ22" s="678" t="s">
        <v>34</v>
      </c>
      <c r="BR22" s="679"/>
      <c r="BS22" s="680"/>
      <c r="BT22" s="678" t="s">
        <v>34</v>
      </c>
      <c r="BU22" s="679"/>
      <c r="BV22" s="680"/>
      <c r="BW22" s="662" t="s">
        <v>38</v>
      </c>
      <c r="BX22" s="664" t="s">
        <v>39</v>
      </c>
      <c r="BY22" s="666" t="s">
        <v>50</v>
      </c>
      <c r="BZ22" s="666"/>
      <c r="CA22" s="1"/>
      <c r="CB22" s="1"/>
      <c r="CC22" s="1"/>
      <c r="CD22" s="1"/>
      <c r="CE22" s="1"/>
      <c r="CF22" s="1"/>
      <c r="CG22" s="1"/>
      <c r="CH22" s="1"/>
      <c r="CI22" s="1"/>
      <c r="CJ22" s="1"/>
      <c r="CK22" s="1"/>
      <c r="CL22" s="1"/>
      <c r="CM22" s="1"/>
      <c r="CN22" s="1"/>
      <c r="CO22" s="1"/>
      <c r="CP22" s="1"/>
      <c r="CQ22" s="1"/>
      <c r="CR22" s="1"/>
      <c r="CS22" s="1"/>
      <c r="CT22" s="1"/>
    </row>
    <row r="23" spans="1:98" ht="57" customHeight="1">
      <c r="A23" s="1"/>
      <c r="B23" s="1"/>
      <c r="C23" s="667" t="s">
        <v>91</v>
      </c>
      <c r="D23" s="668"/>
      <c r="E23" s="668"/>
      <c r="F23" s="668"/>
      <c r="G23" s="669"/>
      <c r="H23" s="667" t="s">
        <v>64</v>
      </c>
      <c r="I23" s="668"/>
      <c r="J23" s="668"/>
      <c r="K23" s="668"/>
      <c r="L23" s="668"/>
      <c r="M23" s="668"/>
      <c r="N23" s="668"/>
      <c r="O23" s="668"/>
      <c r="P23" s="668"/>
      <c r="Q23" s="668"/>
      <c r="R23" s="668"/>
      <c r="S23" s="669"/>
      <c r="T23" s="1"/>
      <c r="U23" s="1"/>
      <c r="V23" s="67" t="s">
        <v>35</v>
      </c>
      <c r="W23" s="26" t="s">
        <v>78</v>
      </c>
      <c r="X23" s="31" t="s">
        <v>76</v>
      </c>
      <c r="Y23" s="30" t="s">
        <v>36</v>
      </c>
      <c r="Z23" s="26" t="s">
        <v>79</v>
      </c>
      <c r="AA23" s="31" t="s">
        <v>77</v>
      </c>
      <c r="AB23" s="30" t="s">
        <v>37</v>
      </c>
      <c r="AC23" s="26" t="s">
        <v>80</v>
      </c>
      <c r="AD23" s="68" t="s">
        <v>81</v>
      </c>
      <c r="AE23" s="644"/>
      <c r="AF23" s="646"/>
      <c r="AG23" s="126" t="s">
        <v>35</v>
      </c>
      <c r="AH23" s="124" t="s">
        <v>78</v>
      </c>
      <c r="AI23" s="125" t="s">
        <v>76</v>
      </c>
      <c r="AJ23" s="123" t="s">
        <v>36</v>
      </c>
      <c r="AK23" s="124" t="s">
        <v>79</v>
      </c>
      <c r="AL23" s="125" t="s">
        <v>77</v>
      </c>
      <c r="AM23" s="123" t="s">
        <v>37</v>
      </c>
      <c r="AN23" s="124" t="s">
        <v>80</v>
      </c>
      <c r="AO23" s="125" t="s">
        <v>81</v>
      </c>
      <c r="AP23" s="663"/>
      <c r="AQ23" s="677"/>
      <c r="AR23" s="46" t="s">
        <v>35</v>
      </c>
      <c r="AS23" s="47" t="s">
        <v>78</v>
      </c>
      <c r="AT23" s="48" t="s">
        <v>76</v>
      </c>
      <c r="AU23" s="46" t="s">
        <v>36</v>
      </c>
      <c r="AV23" s="47" t="s">
        <v>79</v>
      </c>
      <c r="AW23" s="48" t="s">
        <v>77</v>
      </c>
      <c r="AX23" s="46" t="s">
        <v>37</v>
      </c>
      <c r="AY23" s="47" t="s">
        <v>80</v>
      </c>
      <c r="AZ23" s="48" t="s">
        <v>81</v>
      </c>
      <c r="BA23" s="663"/>
      <c r="BB23" s="677"/>
      <c r="BC23" s="49" t="s">
        <v>35</v>
      </c>
      <c r="BD23" s="50" t="s">
        <v>78</v>
      </c>
      <c r="BE23" s="51" t="s">
        <v>76</v>
      </c>
      <c r="BF23" s="49" t="s">
        <v>36</v>
      </c>
      <c r="BG23" s="50" t="s">
        <v>79</v>
      </c>
      <c r="BH23" s="51" t="s">
        <v>77</v>
      </c>
      <c r="BI23" s="49" t="s">
        <v>37</v>
      </c>
      <c r="BJ23" s="50" t="s">
        <v>80</v>
      </c>
      <c r="BK23" s="51" t="s">
        <v>81</v>
      </c>
      <c r="BL23" s="663"/>
      <c r="BM23" s="677"/>
      <c r="BN23" s="52" t="s">
        <v>35</v>
      </c>
      <c r="BO23" s="53" t="s">
        <v>78</v>
      </c>
      <c r="BP23" s="54" t="s">
        <v>76</v>
      </c>
      <c r="BQ23" s="52" t="s">
        <v>36</v>
      </c>
      <c r="BR23" s="53" t="s">
        <v>79</v>
      </c>
      <c r="BS23" s="54" t="s">
        <v>77</v>
      </c>
      <c r="BT23" s="52" t="s">
        <v>37</v>
      </c>
      <c r="BU23" s="53" t="s">
        <v>80</v>
      </c>
      <c r="BV23" s="54" t="s">
        <v>81</v>
      </c>
      <c r="BW23" s="663"/>
      <c r="BX23" s="665"/>
      <c r="BY23" s="22" t="s">
        <v>54</v>
      </c>
      <c r="BZ23" s="56" t="s">
        <v>50</v>
      </c>
      <c r="CA23" s="1"/>
      <c r="CB23" s="1"/>
      <c r="CC23" s="1"/>
      <c r="CD23" s="1"/>
      <c r="CE23" s="1"/>
      <c r="CF23" s="1"/>
      <c r="CG23" s="1"/>
      <c r="CH23" s="1"/>
      <c r="CI23" s="1"/>
      <c r="CJ23" s="1"/>
      <c r="CK23" s="1"/>
      <c r="CL23" s="1"/>
      <c r="CM23" s="1"/>
      <c r="CN23" s="1"/>
      <c r="CO23" s="1"/>
      <c r="CP23" s="1"/>
      <c r="CQ23" s="1"/>
      <c r="CR23" s="1"/>
      <c r="CS23" s="1"/>
      <c r="CT23" s="1"/>
    </row>
    <row r="24" spans="1:98" ht="69" customHeight="1" thickBot="1">
      <c r="A24" s="1"/>
      <c r="B24" s="1"/>
      <c r="C24" s="667" t="s">
        <v>57</v>
      </c>
      <c r="D24" s="668"/>
      <c r="E24" s="668"/>
      <c r="F24" s="668"/>
      <c r="G24" s="669"/>
      <c r="H24" s="670" t="s">
        <v>65</v>
      </c>
      <c r="I24" s="671"/>
      <c r="J24" s="671"/>
      <c r="K24" s="671"/>
      <c r="L24" s="671"/>
      <c r="M24" s="671"/>
      <c r="N24" s="671"/>
      <c r="O24" s="671"/>
      <c r="P24" s="671"/>
      <c r="Q24" s="671"/>
      <c r="R24" s="671"/>
      <c r="S24" s="672"/>
      <c r="T24" s="1"/>
      <c r="U24" s="1"/>
      <c r="V24" s="186">
        <v>1900368360</v>
      </c>
      <c r="W24" s="178">
        <v>915724686</v>
      </c>
      <c r="X24" s="207"/>
      <c r="Y24" s="382">
        <f>2978047298-V24</f>
        <v>1077678938</v>
      </c>
      <c r="Z24" s="178">
        <v>1147850067</v>
      </c>
      <c r="AA24" s="207"/>
      <c r="AB24" s="214">
        <f>V24+Y24</f>
        <v>2978047298</v>
      </c>
      <c r="AC24" s="421">
        <f>2918561202-W24-Z24</f>
        <v>854986449</v>
      </c>
      <c r="AD24" s="213"/>
      <c r="AE24" s="218">
        <f>W24+Z24+AC24</f>
        <v>2918561202</v>
      </c>
      <c r="AF24" s="216">
        <f>AE24/AB24</f>
        <v>0.98002513390571411</v>
      </c>
      <c r="AG24" s="39"/>
      <c r="AH24" s="28"/>
      <c r="AI24" s="41"/>
      <c r="AJ24" s="40"/>
      <c r="AK24" s="28"/>
      <c r="AL24" s="41"/>
      <c r="AM24" s="43"/>
      <c r="AN24" s="44"/>
      <c r="AO24" s="45"/>
      <c r="AP24" s="42"/>
      <c r="AQ24" s="29"/>
      <c r="AR24" s="40"/>
      <c r="AS24" s="28"/>
      <c r="AT24" s="41"/>
      <c r="AU24" s="40"/>
      <c r="AV24" s="28"/>
      <c r="AW24" s="41"/>
      <c r="AX24" s="43"/>
      <c r="AY24" s="44"/>
      <c r="AZ24" s="45"/>
      <c r="BA24" s="42"/>
      <c r="BB24" s="29"/>
      <c r="BC24" s="40"/>
      <c r="BD24" s="28"/>
      <c r="BE24" s="41"/>
      <c r="BF24" s="40"/>
      <c r="BG24" s="28"/>
      <c r="BH24" s="41"/>
      <c r="BI24" s="43"/>
      <c r="BJ24" s="44"/>
      <c r="BK24" s="45"/>
      <c r="BL24" s="42"/>
      <c r="BM24" s="29"/>
      <c r="BN24" s="40"/>
      <c r="BO24" s="28"/>
      <c r="BP24" s="41"/>
      <c r="BQ24" s="40"/>
      <c r="BR24" s="28"/>
      <c r="BS24" s="41"/>
      <c r="BT24" s="43"/>
      <c r="BU24" s="44"/>
      <c r="BV24" s="45"/>
      <c r="BW24" s="42"/>
      <c r="BX24" s="55"/>
      <c r="BY24" s="372">
        <f>AB24+AM24+AX24+BI24+BT24</f>
        <v>2978047298</v>
      </c>
      <c r="BZ24" s="372">
        <f>AE24+AP24+BA24+BL24+BW24</f>
        <v>2918561202</v>
      </c>
      <c r="CA24" s="1"/>
      <c r="CB24" s="1"/>
      <c r="CC24" s="1"/>
      <c r="CD24" s="1"/>
      <c r="CE24" s="1"/>
      <c r="CF24" s="1"/>
      <c r="CG24" s="1"/>
      <c r="CH24" s="1"/>
      <c r="CI24" s="1"/>
      <c r="CJ24" s="1"/>
      <c r="CK24" s="1"/>
      <c r="CL24" s="1"/>
      <c r="CM24" s="1"/>
      <c r="CN24" s="1"/>
      <c r="CO24" s="1"/>
      <c r="CP24" s="1"/>
      <c r="CQ24" s="1"/>
      <c r="CR24" s="1"/>
      <c r="CS24" s="1"/>
      <c r="CT24" s="1"/>
    </row>
    <row r="25" spans="1:98" ht="69.75" customHeight="1" thickBot="1">
      <c r="A25" s="1"/>
      <c r="B25" s="1"/>
      <c r="C25" s="667" t="s">
        <v>58</v>
      </c>
      <c r="D25" s="668"/>
      <c r="E25" s="668"/>
      <c r="F25" s="668"/>
      <c r="G25" s="669"/>
      <c r="H25" s="670" t="s">
        <v>66</v>
      </c>
      <c r="I25" s="671"/>
      <c r="J25" s="671"/>
      <c r="K25" s="671"/>
      <c r="L25" s="671"/>
      <c r="M25" s="671"/>
      <c r="N25" s="671"/>
      <c r="O25" s="671"/>
      <c r="P25" s="671"/>
      <c r="Q25" s="671"/>
      <c r="R25" s="671"/>
      <c r="S25" s="672"/>
      <c r="T25" s="1"/>
      <c r="U25" s="1"/>
      <c r="V25" s="726" t="s">
        <v>83</v>
      </c>
      <c r="W25" s="727"/>
      <c r="X25" s="728"/>
      <c r="Y25" s="729" t="s">
        <v>84</v>
      </c>
      <c r="Z25" s="727"/>
      <c r="AA25" s="728"/>
      <c r="AB25" s="730" t="s">
        <v>85</v>
      </c>
      <c r="AC25" s="731"/>
      <c r="AD25" s="732"/>
      <c r="AE25" s="1"/>
      <c r="AF25" s="1"/>
      <c r="AG25" s="714" t="s">
        <v>83</v>
      </c>
      <c r="AH25" s="715"/>
      <c r="AI25" s="716"/>
      <c r="AJ25" s="714" t="s">
        <v>84</v>
      </c>
      <c r="AK25" s="715"/>
      <c r="AL25" s="716"/>
      <c r="AM25" s="717" t="s">
        <v>85</v>
      </c>
      <c r="AN25" s="718"/>
      <c r="AO25" s="719"/>
      <c r="AP25" s="1"/>
      <c r="AQ25" s="1"/>
      <c r="AR25" s="720" t="s">
        <v>28</v>
      </c>
      <c r="AS25" s="721"/>
      <c r="AT25" s="722"/>
      <c r="AU25" s="720" t="s">
        <v>89</v>
      </c>
      <c r="AV25" s="721"/>
      <c r="AW25" s="722"/>
      <c r="AX25" s="723" t="s">
        <v>90</v>
      </c>
      <c r="AY25" s="724"/>
      <c r="AZ25" s="725"/>
      <c r="BA25" s="1"/>
      <c r="BB25" s="1"/>
      <c r="BC25" s="685" t="s">
        <v>83</v>
      </c>
      <c r="BD25" s="686"/>
      <c r="BE25" s="687"/>
      <c r="BF25" s="685" t="s">
        <v>84</v>
      </c>
      <c r="BG25" s="686"/>
      <c r="BH25" s="687"/>
      <c r="BI25" s="688" t="s">
        <v>85</v>
      </c>
      <c r="BJ25" s="689"/>
      <c r="BK25" s="690"/>
      <c r="BL25" s="1"/>
      <c r="BM25" s="1"/>
      <c r="BN25" s="691" t="s">
        <v>83</v>
      </c>
      <c r="BO25" s="692"/>
      <c r="BP25" s="693"/>
      <c r="BQ25" s="691" t="s">
        <v>84</v>
      </c>
      <c r="BR25" s="692"/>
      <c r="BS25" s="693"/>
      <c r="BT25" s="694" t="s">
        <v>85</v>
      </c>
      <c r="BU25" s="695"/>
      <c r="BV25" s="696"/>
      <c r="BW25" s="1"/>
      <c r="BX25" s="1"/>
      <c r="BY25" s="76" t="s">
        <v>53</v>
      </c>
      <c r="BZ25" s="376">
        <f>BZ24/BY24</f>
        <v>0.98002513390571411</v>
      </c>
      <c r="CA25" s="1"/>
      <c r="CB25" s="1"/>
      <c r="CC25" s="1"/>
      <c r="CD25" s="1"/>
      <c r="CE25" s="1"/>
      <c r="CF25" s="1"/>
      <c r="CG25" s="1"/>
      <c r="CH25" s="1"/>
      <c r="CI25" s="1"/>
      <c r="CJ25" s="1"/>
      <c r="CK25" s="1"/>
      <c r="CL25" s="1"/>
      <c r="CM25" s="1"/>
      <c r="CN25" s="1"/>
      <c r="CO25" s="1"/>
      <c r="CP25" s="1"/>
      <c r="CQ25" s="1"/>
      <c r="CR25" s="1"/>
      <c r="CS25" s="1"/>
      <c r="CT25" s="1"/>
    </row>
    <row r="26" spans="1:98" ht="31.5" customHeight="1">
      <c r="A26" s="1"/>
      <c r="B26" s="1"/>
      <c r="C26" s="667" t="s">
        <v>59</v>
      </c>
      <c r="D26" s="668"/>
      <c r="E26" s="668"/>
      <c r="F26" s="668"/>
      <c r="G26" s="669"/>
      <c r="H26" s="670" t="s">
        <v>67</v>
      </c>
      <c r="I26" s="671"/>
      <c r="J26" s="671"/>
      <c r="K26" s="671"/>
      <c r="L26" s="671"/>
      <c r="M26" s="671"/>
      <c r="N26" s="671"/>
      <c r="O26" s="671"/>
      <c r="P26" s="671"/>
      <c r="Q26" s="671"/>
      <c r="R26" s="671"/>
      <c r="S26" s="672"/>
      <c r="T26" s="1"/>
      <c r="U26" s="1"/>
      <c r="V26" s="740"/>
      <c r="W26" s="741"/>
      <c r="X26" s="742"/>
      <c r="Y26" s="801" t="s">
        <v>397</v>
      </c>
      <c r="Z26" s="802"/>
      <c r="AA26" s="803"/>
      <c r="AB26" s="709"/>
      <c r="AC26" s="710"/>
      <c r="AD26" s="711"/>
      <c r="AE26" s="381"/>
      <c r="AF26" s="1"/>
      <c r="AG26" s="703"/>
      <c r="AH26" s="704"/>
      <c r="AI26" s="705"/>
      <c r="AJ26" s="703"/>
      <c r="AK26" s="704"/>
      <c r="AL26" s="705"/>
      <c r="AM26" s="709"/>
      <c r="AN26" s="710"/>
      <c r="AO26" s="736"/>
      <c r="AP26" s="1"/>
      <c r="AQ26" s="1"/>
      <c r="AR26" s="703"/>
      <c r="AS26" s="704"/>
      <c r="AT26" s="705"/>
      <c r="AU26" s="703"/>
      <c r="AV26" s="704"/>
      <c r="AW26" s="705"/>
      <c r="AX26" s="709"/>
      <c r="AY26" s="710"/>
      <c r="AZ26" s="736"/>
      <c r="BA26" s="1"/>
      <c r="BB26" s="1"/>
      <c r="BC26" s="703"/>
      <c r="BD26" s="704"/>
      <c r="BE26" s="705"/>
      <c r="BF26" s="703"/>
      <c r="BG26" s="704"/>
      <c r="BH26" s="705"/>
      <c r="BI26" s="709"/>
      <c r="BJ26" s="710"/>
      <c r="BK26" s="736"/>
      <c r="BL26" s="1"/>
      <c r="BM26" s="1"/>
      <c r="BN26" s="703"/>
      <c r="BO26" s="704"/>
      <c r="BP26" s="705"/>
      <c r="BQ26" s="703"/>
      <c r="BR26" s="704"/>
      <c r="BS26" s="705"/>
      <c r="BT26" s="709"/>
      <c r="BU26" s="710"/>
      <c r="BV26" s="736"/>
      <c r="BW26" s="1"/>
      <c r="BX26" s="1"/>
      <c r="BY26" s="1"/>
      <c r="BZ26" s="1"/>
      <c r="CA26" s="1"/>
      <c r="CB26" s="1"/>
      <c r="CC26" s="1"/>
      <c r="CD26" s="1"/>
      <c r="CE26" s="1"/>
      <c r="CF26" s="1"/>
      <c r="CG26" s="1"/>
      <c r="CH26" s="1"/>
      <c r="CI26" s="1"/>
      <c r="CJ26" s="1"/>
      <c r="CK26" s="1"/>
      <c r="CL26" s="1"/>
      <c r="CM26" s="1"/>
      <c r="CN26" s="1"/>
      <c r="CO26" s="1"/>
      <c r="CP26" s="1"/>
      <c r="CQ26" s="1"/>
      <c r="CR26" s="1"/>
    </row>
    <row r="27" spans="1:98" ht="30.75" customHeight="1">
      <c r="A27" s="1"/>
      <c r="B27" s="1"/>
      <c r="C27" s="667" t="s">
        <v>60</v>
      </c>
      <c r="D27" s="668"/>
      <c r="E27" s="668"/>
      <c r="F27" s="668"/>
      <c r="G27" s="669"/>
      <c r="H27" s="670" t="s">
        <v>68</v>
      </c>
      <c r="I27" s="671"/>
      <c r="J27" s="671"/>
      <c r="K27" s="671"/>
      <c r="L27" s="671"/>
      <c r="M27" s="671"/>
      <c r="N27" s="671"/>
      <c r="O27" s="671"/>
      <c r="P27" s="671"/>
      <c r="Q27" s="671"/>
      <c r="R27" s="671"/>
      <c r="S27" s="672"/>
      <c r="T27" s="1"/>
      <c r="U27" s="1"/>
      <c r="V27" s="740"/>
      <c r="W27" s="741"/>
      <c r="X27" s="742"/>
      <c r="Y27" s="801"/>
      <c r="Z27" s="802"/>
      <c r="AA27" s="803"/>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40.5" customHeight="1">
      <c r="A28" s="1"/>
      <c r="B28" s="1"/>
      <c r="C28" s="737" t="s">
        <v>61</v>
      </c>
      <c r="D28" s="738"/>
      <c r="E28" s="738"/>
      <c r="F28" s="738"/>
      <c r="G28" s="739"/>
      <c r="H28" s="670" t="s">
        <v>69</v>
      </c>
      <c r="I28" s="671"/>
      <c r="J28" s="671"/>
      <c r="K28" s="671"/>
      <c r="L28" s="671"/>
      <c r="M28" s="671"/>
      <c r="N28" s="671"/>
      <c r="O28" s="671"/>
      <c r="P28" s="671"/>
      <c r="Q28" s="671"/>
      <c r="R28" s="671"/>
      <c r="S28" s="672"/>
      <c r="T28" s="1"/>
      <c r="U28" s="1"/>
      <c r="V28" s="740"/>
      <c r="W28" s="741"/>
      <c r="X28" s="742"/>
      <c r="Y28" s="801"/>
      <c r="Z28" s="802"/>
      <c r="AA28" s="803"/>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32.25" customHeight="1">
      <c r="A29" s="1"/>
      <c r="B29" s="1"/>
      <c r="C29" s="667" t="s">
        <v>62</v>
      </c>
      <c r="D29" s="668"/>
      <c r="E29" s="668"/>
      <c r="F29" s="668"/>
      <c r="G29" s="669"/>
      <c r="H29" s="670" t="s">
        <v>70</v>
      </c>
      <c r="I29" s="671"/>
      <c r="J29" s="671"/>
      <c r="K29" s="671"/>
      <c r="L29" s="671"/>
      <c r="M29" s="671"/>
      <c r="N29" s="671"/>
      <c r="O29" s="671"/>
      <c r="P29" s="671"/>
      <c r="Q29" s="671"/>
      <c r="R29" s="671"/>
      <c r="S29" s="672"/>
      <c r="T29" s="1"/>
      <c r="U29" s="1"/>
      <c r="V29" s="740"/>
      <c r="W29" s="741"/>
      <c r="X29" s="742"/>
      <c r="Y29" s="801"/>
      <c r="Z29" s="802"/>
      <c r="AA29" s="803"/>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row>
    <row r="30" spans="1:98" ht="42" customHeight="1" thickBot="1">
      <c r="A30" s="1"/>
      <c r="B30" s="1"/>
      <c r="C30" s="667" t="s">
        <v>63</v>
      </c>
      <c r="D30" s="668"/>
      <c r="E30" s="668"/>
      <c r="F30" s="668"/>
      <c r="G30" s="669"/>
      <c r="H30" s="667"/>
      <c r="I30" s="668"/>
      <c r="J30" s="668"/>
      <c r="K30" s="668"/>
      <c r="L30" s="668"/>
      <c r="M30" s="668"/>
      <c r="N30" s="668"/>
      <c r="O30" s="668"/>
      <c r="P30" s="668"/>
      <c r="Q30" s="668"/>
      <c r="R30" s="668"/>
      <c r="S30" s="669"/>
      <c r="T30" s="1"/>
      <c r="U30" s="1"/>
      <c r="V30" s="743"/>
      <c r="W30" s="744"/>
      <c r="X30" s="745"/>
      <c r="Y30" s="804"/>
      <c r="Z30" s="805"/>
      <c r="AA30" s="806"/>
      <c r="AB30" s="706"/>
      <c r="AC30" s="707"/>
      <c r="AD30" s="713"/>
      <c r="AE30" s="1"/>
      <c r="AF30" s="1"/>
      <c r="AG30" s="733"/>
      <c r="AH30" s="734"/>
      <c r="AI30" s="735"/>
      <c r="AJ30" s="733"/>
      <c r="AK30" s="734"/>
      <c r="AL30" s="735"/>
      <c r="AM30" s="733"/>
      <c r="AN30" s="734"/>
      <c r="AO30" s="735"/>
      <c r="AP30" s="1"/>
      <c r="AQ30" s="1"/>
      <c r="AR30" s="733"/>
      <c r="AS30" s="734"/>
      <c r="AT30" s="735"/>
      <c r="AU30" s="733"/>
      <c r="AV30" s="734"/>
      <c r="AW30" s="735"/>
      <c r="AX30" s="733"/>
      <c r="AY30" s="734"/>
      <c r="AZ30" s="735"/>
      <c r="BA30" s="1"/>
      <c r="BB30" s="1"/>
      <c r="BC30" s="733"/>
      <c r="BD30" s="734"/>
      <c r="BE30" s="735"/>
      <c r="BF30" s="733"/>
      <c r="BG30" s="734"/>
      <c r="BH30" s="735"/>
      <c r="BI30" s="733"/>
      <c r="BJ30" s="734"/>
      <c r="BK30" s="735"/>
      <c r="BL30" s="1"/>
      <c r="BM30" s="1"/>
      <c r="BN30" s="733"/>
      <c r="BO30" s="734"/>
      <c r="BP30" s="735"/>
      <c r="BQ30" s="733"/>
      <c r="BR30" s="734"/>
      <c r="BS30" s="735"/>
      <c r="BT30" s="733"/>
      <c r="BU30" s="734"/>
      <c r="BV30" s="735"/>
      <c r="BW30" s="1"/>
      <c r="BX30" s="1"/>
      <c r="BY30" s="1"/>
      <c r="BZ30" s="1"/>
      <c r="CA30" s="1"/>
      <c r="CB30" s="1"/>
      <c r="CC30" s="1"/>
      <c r="CD30" s="1"/>
      <c r="CE30" s="1"/>
      <c r="CF30" s="1"/>
      <c r="CG30" s="1"/>
      <c r="CH30" s="1"/>
      <c r="CI30" s="1"/>
      <c r="CJ30" s="1"/>
      <c r="CK30" s="1"/>
      <c r="CL30" s="1"/>
      <c r="CM30" s="1"/>
      <c r="CN30" s="1"/>
      <c r="CO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D37" s="14"/>
      <c r="F37" s="1"/>
      <c r="G37" s="1"/>
      <c r="H37" s="1"/>
      <c r="I37" s="1"/>
      <c r="J37" s="1"/>
      <c r="K37" s="1"/>
      <c r="L37" s="1"/>
      <c r="M37" s="14"/>
      <c r="N37" s="14"/>
      <c r="O37" s="14"/>
      <c r="P37" s="14"/>
      <c r="Q37" s="14"/>
      <c r="R37" s="1"/>
      <c r="S37" s="1"/>
      <c r="T37" s="1"/>
      <c r="U37" s="1"/>
      <c r="V37" s="1"/>
      <c r="W37" s="1"/>
      <c r="X37" s="1"/>
      <c r="Y37" s="1"/>
      <c r="Z37" s="14"/>
      <c r="AA37" s="14"/>
      <c r="AB37" s="14"/>
      <c r="AC37" s="14"/>
      <c r="AD37" s="14"/>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G38" s="1"/>
      <c r="H38" s="1"/>
      <c r="I38" s="15"/>
      <c r="J38" s="15"/>
      <c r="K38" s="15"/>
      <c r="L38" s="15"/>
      <c r="M38" s="15"/>
      <c r="N38" s="1"/>
      <c r="O38" s="1"/>
      <c r="P38" s="1"/>
      <c r="Q38" s="1"/>
      <c r="R38" s="1"/>
      <c r="S38" s="1"/>
      <c r="T38" s="1"/>
      <c r="U38" s="1"/>
      <c r="V38" s="19"/>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ustomHeight="1">
      <c r="A39" s="1"/>
      <c r="B39" s="1"/>
      <c r="C39" s="1"/>
      <c r="G39" s="1"/>
      <c r="H39" s="1"/>
      <c r="I39" s="16"/>
      <c r="J39" s="16"/>
      <c r="K39" s="16"/>
      <c r="L39" s="16"/>
      <c r="M39" s="16"/>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7"/>
      <c r="J40" s="17"/>
      <c r="K40" s="17"/>
      <c r="L40" s="17"/>
      <c r="M40" s="17"/>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4"/>
      <c r="H47" s="1"/>
      <c r="I47" s="1"/>
      <c r="J47" s="1"/>
      <c r="K47" s="1"/>
      <c r="L47" s="1"/>
      <c r="M47" s="1"/>
      <c r="N47" s="1"/>
      <c r="O47" s="14"/>
      <c r="P47" s="1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
      <c r="H48" s="1"/>
      <c r="I48" s="1"/>
      <c r="J48" s="19"/>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21"/>
      <c r="G52" s="2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2:AT22"/>
    <mergeCell ref="C22:S22"/>
    <mergeCell ref="V22:X22"/>
    <mergeCell ref="Y22:AA22"/>
    <mergeCell ref="AB22:AD22"/>
    <mergeCell ref="AE22:AE23"/>
    <mergeCell ref="AF22:AF23"/>
    <mergeCell ref="BY16:BY17"/>
    <mergeCell ref="BZ16:BZ17"/>
    <mergeCell ref="C21:U21"/>
    <mergeCell ref="V21:AF21"/>
    <mergeCell ref="AG21:AQ21"/>
    <mergeCell ref="AR21:BB21"/>
    <mergeCell ref="BC21:BM21"/>
    <mergeCell ref="BN21:BX21"/>
    <mergeCell ref="BM16:BM17"/>
    <mergeCell ref="BN16:BP16"/>
    <mergeCell ref="BQ16:BS16"/>
    <mergeCell ref="BT16:BV16"/>
    <mergeCell ref="BW16:BW17"/>
    <mergeCell ref="BX16:BX17"/>
    <mergeCell ref="BA16:BA17"/>
    <mergeCell ref="BB16:BB17"/>
    <mergeCell ref="BC16:BE16"/>
    <mergeCell ref="BW22:BW23"/>
    <mergeCell ref="BX22:BX23"/>
    <mergeCell ref="BY22:BZ22"/>
    <mergeCell ref="C23:G23"/>
    <mergeCell ref="H23:S23"/>
    <mergeCell ref="C24:G24"/>
    <mergeCell ref="H24:S24"/>
    <mergeCell ref="BI22:BK22"/>
    <mergeCell ref="BL22:BL23"/>
    <mergeCell ref="BM22:BM23"/>
    <mergeCell ref="BN22:BP22"/>
    <mergeCell ref="BQ22:BS22"/>
    <mergeCell ref="BT22:BV22"/>
    <mergeCell ref="AU22:AW22"/>
    <mergeCell ref="AX22:AZ22"/>
    <mergeCell ref="BA22:BA23"/>
    <mergeCell ref="BB22:BB23"/>
    <mergeCell ref="BC22:BE22"/>
    <mergeCell ref="BF22:BH22"/>
    <mergeCell ref="AG22:AI22"/>
    <mergeCell ref="AJ22:AL22"/>
    <mergeCell ref="AM22:AO22"/>
    <mergeCell ref="AP22:AP23"/>
    <mergeCell ref="AQ22:AQ23"/>
    <mergeCell ref="BF25:BH25"/>
    <mergeCell ref="BI25:BK25"/>
    <mergeCell ref="BN25:BP25"/>
    <mergeCell ref="BQ25:BS25"/>
    <mergeCell ref="BT25:BV25"/>
    <mergeCell ref="C26:G26"/>
    <mergeCell ref="H26:S26"/>
    <mergeCell ref="V26:X30"/>
    <mergeCell ref="Y26:AA30"/>
    <mergeCell ref="AB26:AD30"/>
    <mergeCell ref="AJ25:AL25"/>
    <mergeCell ref="AM25:AO25"/>
    <mergeCell ref="AR25:AT25"/>
    <mergeCell ref="AU25:AW25"/>
    <mergeCell ref="AX25:AZ25"/>
    <mergeCell ref="BC25:BE25"/>
    <mergeCell ref="C25:G25"/>
    <mergeCell ref="H25:S25"/>
    <mergeCell ref="V25:X25"/>
    <mergeCell ref="Y25:AA25"/>
    <mergeCell ref="AB25:AD25"/>
    <mergeCell ref="AG25:AI25"/>
    <mergeCell ref="BF26:BH30"/>
    <mergeCell ref="BI26:BK30"/>
    <mergeCell ref="BN26:BP30"/>
    <mergeCell ref="BQ26:BS30"/>
    <mergeCell ref="BT26:BV30"/>
    <mergeCell ref="AG26:AI30"/>
    <mergeCell ref="AJ26:AL30"/>
    <mergeCell ref="AM26:AO30"/>
    <mergeCell ref="AR26:AT30"/>
    <mergeCell ref="AU26:AW30"/>
    <mergeCell ref="AX26:AZ30"/>
    <mergeCell ref="C30:G30"/>
    <mergeCell ref="H30:S30"/>
    <mergeCell ref="C27:G27"/>
    <mergeCell ref="H27:S27"/>
    <mergeCell ref="C28:G28"/>
    <mergeCell ref="H28:S28"/>
    <mergeCell ref="C29:G29"/>
    <mergeCell ref="H29:S29"/>
    <mergeCell ref="BC26:BE30"/>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142A-8064-49D4-9478-1DDDEF8470FC}">
  <sheetPr>
    <tabColor rgb="FF00B0F0"/>
  </sheetPr>
  <dimension ref="A1:CT71"/>
  <sheetViews>
    <sheetView topLeftCell="P15" zoomScale="70" zoomScaleNormal="70" workbookViewId="0">
      <selection activeCell="AB23" sqref="AB23:AD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240</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241</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255</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86.75" customHeight="1" thickBot="1">
      <c r="A18" s="1"/>
      <c r="B18" s="1"/>
      <c r="C18" s="135" t="s">
        <v>256</v>
      </c>
      <c r="D18" s="136" t="s">
        <v>257</v>
      </c>
      <c r="E18" s="137" t="s">
        <v>97</v>
      </c>
      <c r="F18" s="152">
        <v>1000</v>
      </c>
      <c r="G18" s="155"/>
      <c r="H18" s="131"/>
      <c r="I18" s="189">
        <v>200</v>
      </c>
      <c r="J18" s="190"/>
      <c r="K18" s="131"/>
      <c r="L18" s="189">
        <v>200</v>
      </c>
      <c r="M18" s="190"/>
      <c r="N18" s="131"/>
      <c r="O18" s="189">
        <v>200</v>
      </c>
      <c r="P18" s="191"/>
      <c r="Q18" s="133"/>
      <c r="R18" s="189">
        <v>200</v>
      </c>
      <c r="S18" s="191"/>
      <c r="T18" s="134"/>
      <c r="U18" s="189">
        <v>200</v>
      </c>
      <c r="V18" s="141" t="s">
        <v>291</v>
      </c>
      <c r="W18" s="208">
        <v>45058</v>
      </c>
      <c r="X18" s="197">
        <v>0</v>
      </c>
      <c r="Y18" s="354" t="s">
        <v>400</v>
      </c>
      <c r="Z18" s="355">
        <v>45184</v>
      </c>
      <c r="AA18" s="356">
        <v>0</v>
      </c>
      <c r="AB18" s="94" t="s">
        <v>400</v>
      </c>
      <c r="AC18" s="399">
        <v>45308</v>
      </c>
      <c r="AD18" s="199">
        <v>0</v>
      </c>
      <c r="AE18" s="198">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v>
      </c>
      <c r="BZ18" s="171">
        <f>BY18/F18</f>
        <v>0</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77"/>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36"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0</v>
      </c>
      <c r="W22" s="178">
        <v>0</v>
      </c>
      <c r="X22" s="207"/>
      <c r="Y22" s="211"/>
      <c r="Z22" s="210"/>
      <c r="AA22" s="207"/>
      <c r="AB22" s="214">
        <f>V22</f>
        <v>0</v>
      </c>
      <c r="AC22" s="212"/>
      <c r="AD22" s="213"/>
      <c r="AE22" s="218">
        <f>W22+Z22+AC22</f>
        <v>0</v>
      </c>
      <c r="AF22" s="206" t="e">
        <f>AE22/V22</f>
        <v>#DIV/0!</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0</v>
      </c>
      <c r="BZ22" s="372">
        <f>AE22+AP22+BA22+BL22+BW22</f>
        <v>0</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6" t="e">
        <f>BZ22/BY22</f>
        <v>#DIV/0!</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697" t="s">
        <v>398</v>
      </c>
      <c r="W24" s="698"/>
      <c r="X24" s="699"/>
      <c r="Y24" s="801" t="s">
        <v>399</v>
      </c>
      <c r="Z24" s="802"/>
      <c r="AA24" s="803"/>
      <c r="AB24" s="709"/>
      <c r="AC24" s="710"/>
      <c r="AD24" s="711"/>
      <c r="AE24" s="1"/>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697"/>
      <c r="W25" s="698"/>
      <c r="X25" s="699"/>
      <c r="Y25" s="801"/>
      <c r="Z25" s="802"/>
      <c r="AA25" s="803"/>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697"/>
      <c r="W26" s="698"/>
      <c r="X26" s="699"/>
      <c r="Y26" s="801"/>
      <c r="Z26" s="802"/>
      <c r="AA26" s="803"/>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697"/>
      <c r="W27" s="698"/>
      <c r="X27" s="699"/>
      <c r="Y27" s="801"/>
      <c r="Z27" s="802"/>
      <c r="AA27" s="803"/>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00"/>
      <c r="W28" s="701"/>
      <c r="X28" s="702"/>
      <c r="Y28" s="804"/>
      <c r="Z28" s="805"/>
      <c r="AA28" s="806"/>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380"/>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N24:BP28"/>
    <mergeCell ref="BQ24:BS28"/>
    <mergeCell ref="BT24:BV28"/>
    <mergeCell ref="AG24:AI28"/>
    <mergeCell ref="AJ24:AL28"/>
    <mergeCell ref="AM24:AO28"/>
    <mergeCell ref="AR24:AT28"/>
    <mergeCell ref="AU24:AW28"/>
    <mergeCell ref="AX24:AZ28"/>
    <mergeCell ref="C28:G28"/>
    <mergeCell ref="H28:S28"/>
    <mergeCell ref="C25:G25"/>
    <mergeCell ref="H25:S25"/>
    <mergeCell ref="C26:G26"/>
    <mergeCell ref="H26:S26"/>
    <mergeCell ref="C27:G27"/>
    <mergeCell ref="H27:S27"/>
    <mergeCell ref="BC24:BE28"/>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C090E-8566-4307-808B-D09AE33A5D19}">
  <sheetPr>
    <tabColor rgb="FFFFC000"/>
  </sheetPr>
  <dimension ref="A1:CT73"/>
  <sheetViews>
    <sheetView topLeftCell="M17" zoomScale="60" zoomScaleNormal="60" workbookViewId="0">
      <selection activeCell="AB25" sqref="AB25:AD25"/>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6.28515625" customWidth="1"/>
    <col min="13" max="14" width="13.42578125" customWidth="1"/>
    <col min="15" max="15" width="16.28515625" customWidth="1"/>
    <col min="16" max="17" width="13.42578125" customWidth="1"/>
    <col min="18" max="18" width="15.140625" customWidth="1"/>
    <col min="19" max="20" width="13.140625" customWidth="1"/>
    <col min="21" max="21" width="15" customWidth="1"/>
    <col min="22" max="22" width="24" customWidth="1"/>
    <col min="23" max="23" width="23.140625" customWidth="1"/>
    <col min="24" max="24" width="20.7109375" customWidth="1"/>
    <col min="25" max="25" width="27.85546875" customWidth="1"/>
    <col min="26"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240</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262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280</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02" customHeight="1">
      <c r="A18" s="1"/>
      <c r="B18" s="1"/>
      <c r="C18" s="135" t="s">
        <v>281</v>
      </c>
      <c r="D18" s="136" t="s">
        <v>282</v>
      </c>
      <c r="E18" s="137" t="s">
        <v>97</v>
      </c>
      <c r="F18" s="152">
        <v>1</v>
      </c>
      <c r="G18" s="157"/>
      <c r="H18" s="131"/>
      <c r="I18" s="192">
        <v>1</v>
      </c>
      <c r="J18" s="190"/>
      <c r="K18" s="131"/>
      <c r="L18" s="189">
        <v>1</v>
      </c>
      <c r="M18" s="190"/>
      <c r="N18" s="131"/>
      <c r="O18" s="189"/>
      <c r="P18" s="191"/>
      <c r="Q18" s="133"/>
      <c r="R18" s="189"/>
      <c r="S18" s="191"/>
      <c r="T18" s="134"/>
      <c r="U18" s="189"/>
      <c r="V18" s="141" t="s">
        <v>291</v>
      </c>
      <c r="W18" s="208">
        <v>45058</v>
      </c>
      <c r="X18" s="197">
        <v>0</v>
      </c>
      <c r="Y18" s="354" t="s">
        <v>418</v>
      </c>
      <c r="Z18" s="355">
        <v>45184</v>
      </c>
      <c r="AA18" s="356">
        <v>0</v>
      </c>
      <c r="AB18" s="94" t="s">
        <v>445</v>
      </c>
      <c r="AC18" s="399">
        <v>45308</v>
      </c>
      <c r="AD18" s="199">
        <v>1</v>
      </c>
      <c r="AE18" s="198">
        <f>X18+AA18+AD18</f>
        <v>1</v>
      </c>
      <c r="AF18" s="37">
        <f>AE18/F18</f>
        <v>1</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1</v>
      </c>
      <c r="BZ18" s="171">
        <f>BY18/F18</f>
        <v>1</v>
      </c>
      <c r="CA18" s="1"/>
      <c r="CB18" s="1"/>
      <c r="CC18" s="1"/>
      <c r="CD18" s="1"/>
      <c r="CE18" s="1"/>
      <c r="CF18" s="1"/>
      <c r="CG18" s="1"/>
      <c r="CH18" s="1"/>
      <c r="CI18" s="1"/>
      <c r="CJ18" s="1"/>
      <c r="CK18" s="1"/>
      <c r="CL18" s="1"/>
      <c r="CM18" s="1"/>
      <c r="CN18" s="1"/>
      <c r="CO18" s="1"/>
      <c r="CP18" s="1"/>
      <c r="CQ18" s="1"/>
      <c r="CR18" s="1"/>
      <c r="CS18" s="1"/>
      <c r="CT18" s="1"/>
    </row>
    <row r="19" spans="1:98" ht="114" customHeight="1">
      <c r="A19" s="1"/>
      <c r="B19" s="1"/>
      <c r="C19" s="135" t="s">
        <v>283</v>
      </c>
      <c r="D19" s="136" t="s">
        <v>284</v>
      </c>
      <c r="E19" s="137" t="s">
        <v>97</v>
      </c>
      <c r="F19" s="152">
        <v>1</v>
      </c>
      <c r="G19" s="157"/>
      <c r="H19" s="131">
        <v>1</v>
      </c>
      <c r="I19" s="158"/>
      <c r="J19" s="157"/>
      <c r="K19" s="138"/>
      <c r="L19" s="158">
        <v>1</v>
      </c>
      <c r="M19" s="157"/>
      <c r="N19" s="138"/>
      <c r="O19" s="158"/>
      <c r="P19" s="164"/>
      <c r="Q19" s="139"/>
      <c r="R19" s="158"/>
      <c r="S19" s="164"/>
      <c r="T19" s="139"/>
      <c r="U19" s="158"/>
      <c r="V19" s="141" t="s">
        <v>291</v>
      </c>
      <c r="W19" s="208">
        <v>45058</v>
      </c>
      <c r="X19" s="197">
        <v>0</v>
      </c>
      <c r="Y19" s="354" t="s">
        <v>418</v>
      </c>
      <c r="Z19" s="355">
        <v>45184</v>
      </c>
      <c r="AA19" s="356">
        <v>0</v>
      </c>
      <c r="AB19" s="94" t="s">
        <v>418</v>
      </c>
      <c r="AC19" s="399">
        <v>45308</v>
      </c>
      <c r="AD19" s="199">
        <v>0</v>
      </c>
      <c r="AE19" s="198">
        <f t="shared" ref="AE19:AE20" si="0">X19+AA19+AD19</f>
        <v>0</v>
      </c>
      <c r="AF19" s="37">
        <f t="shared" ref="AF19:AF20" si="1">AE19/F19</f>
        <v>0</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0</v>
      </c>
      <c r="BZ19" s="172">
        <f t="shared" ref="BZ19:BZ20" si="3">BY19/F19</f>
        <v>0</v>
      </c>
      <c r="CA19" s="1"/>
      <c r="CB19" s="1"/>
      <c r="CC19" s="1"/>
      <c r="CD19" s="1"/>
      <c r="CE19" s="1"/>
      <c r="CF19" s="1"/>
      <c r="CG19" s="1"/>
      <c r="CH19" s="1"/>
      <c r="CI19" s="1"/>
      <c r="CJ19" s="1"/>
      <c r="CK19" s="1"/>
      <c r="CL19" s="1"/>
      <c r="CM19" s="1"/>
      <c r="CN19" s="1"/>
      <c r="CO19" s="1"/>
      <c r="CP19" s="1"/>
      <c r="CQ19" s="1"/>
      <c r="CR19" s="1"/>
      <c r="CS19" s="1"/>
      <c r="CT19" s="1"/>
    </row>
    <row r="20" spans="1:98" ht="120.75" customHeight="1" thickBot="1">
      <c r="A20" s="1"/>
      <c r="B20" s="1"/>
      <c r="C20" s="135" t="s">
        <v>285</v>
      </c>
      <c r="D20" s="136" t="s">
        <v>286</v>
      </c>
      <c r="E20" s="137" t="s">
        <v>97</v>
      </c>
      <c r="F20" s="152">
        <v>1</v>
      </c>
      <c r="G20" s="157"/>
      <c r="H20" s="138"/>
      <c r="I20" s="138">
        <v>1</v>
      </c>
      <c r="J20" s="159"/>
      <c r="K20" s="7"/>
      <c r="L20" s="189">
        <v>1</v>
      </c>
      <c r="M20" s="157"/>
      <c r="N20" s="138"/>
      <c r="O20" s="189"/>
      <c r="P20" s="164"/>
      <c r="Q20" s="139"/>
      <c r="R20" s="189"/>
      <c r="S20" s="164"/>
      <c r="T20" s="139"/>
      <c r="U20" s="189"/>
      <c r="V20" s="141" t="s">
        <v>291</v>
      </c>
      <c r="W20" s="208">
        <v>45058</v>
      </c>
      <c r="X20" s="197">
        <v>0</v>
      </c>
      <c r="Y20" s="354" t="s">
        <v>418</v>
      </c>
      <c r="Z20" s="355">
        <v>45184</v>
      </c>
      <c r="AA20" s="356">
        <v>0</v>
      </c>
      <c r="AB20" s="94" t="s">
        <v>418</v>
      </c>
      <c r="AC20" s="399">
        <v>45308</v>
      </c>
      <c r="AD20" s="199">
        <v>0</v>
      </c>
      <c r="AE20" s="198">
        <f t="shared" si="0"/>
        <v>0</v>
      </c>
      <c r="AF20" s="37">
        <f t="shared" si="1"/>
        <v>0</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0</v>
      </c>
      <c r="BZ20" s="172">
        <f t="shared" si="3"/>
        <v>0</v>
      </c>
      <c r="CA20" s="1"/>
      <c r="CB20" s="1"/>
      <c r="CC20" s="1"/>
      <c r="CD20" s="1"/>
      <c r="CE20" s="1"/>
      <c r="CF20" s="1"/>
      <c r="CG20" s="1"/>
      <c r="CH20" s="1"/>
      <c r="CI20" s="1"/>
      <c r="CJ20" s="1"/>
      <c r="CK20" s="1"/>
      <c r="CL20" s="1"/>
      <c r="CM20" s="1"/>
      <c r="CN20" s="1"/>
      <c r="CO20" s="1"/>
      <c r="CP20" s="1"/>
      <c r="CQ20" s="1"/>
      <c r="CR20" s="1"/>
      <c r="CS20" s="1"/>
      <c r="CT20" s="1"/>
    </row>
    <row r="21" spans="1:98" ht="63.75" customHeight="1" thickBot="1">
      <c r="A21" s="1"/>
      <c r="B21" s="1"/>
      <c r="C21" s="651"/>
      <c r="D21" s="652"/>
      <c r="E21" s="652"/>
      <c r="F21" s="652"/>
      <c r="G21" s="652"/>
      <c r="H21" s="652"/>
      <c r="I21" s="652"/>
      <c r="J21" s="652"/>
      <c r="K21" s="652"/>
      <c r="L21" s="652"/>
      <c r="M21" s="652"/>
      <c r="N21" s="652"/>
      <c r="O21" s="652"/>
      <c r="P21" s="652"/>
      <c r="Q21" s="652"/>
      <c r="R21" s="652"/>
      <c r="S21" s="652"/>
      <c r="T21" s="652"/>
      <c r="U21" s="653"/>
      <c r="V21" s="654" t="s">
        <v>41</v>
      </c>
      <c r="W21" s="655"/>
      <c r="X21" s="655"/>
      <c r="Y21" s="655"/>
      <c r="Z21" s="655"/>
      <c r="AA21" s="655"/>
      <c r="AB21" s="655"/>
      <c r="AC21" s="655"/>
      <c r="AD21" s="655"/>
      <c r="AE21" s="655"/>
      <c r="AF21" s="656"/>
      <c r="AG21" s="654" t="s">
        <v>43</v>
      </c>
      <c r="AH21" s="655"/>
      <c r="AI21" s="655"/>
      <c r="AJ21" s="655"/>
      <c r="AK21" s="655"/>
      <c r="AL21" s="655"/>
      <c r="AM21" s="655"/>
      <c r="AN21" s="655"/>
      <c r="AO21" s="655"/>
      <c r="AP21" s="655"/>
      <c r="AQ21" s="656"/>
      <c r="AR21" s="654" t="s">
        <v>45</v>
      </c>
      <c r="AS21" s="655"/>
      <c r="AT21" s="655"/>
      <c r="AU21" s="655"/>
      <c r="AV21" s="655"/>
      <c r="AW21" s="655"/>
      <c r="AX21" s="655"/>
      <c r="AY21" s="655"/>
      <c r="AZ21" s="655"/>
      <c r="BA21" s="655"/>
      <c r="BB21" s="656"/>
      <c r="BC21" s="654" t="s">
        <v>47</v>
      </c>
      <c r="BD21" s="655"/>
      <c r="BE21" s="655"/>
      <c r="BF21" s="655"/>
      <c r="BG21" s="655"/>
      <c r="BH21" s="655"/>
      <c r="BI21" s="655"/>
      <c r="BJ21" s="655"/>
      <c r="BK21" s="655"/>
      <c r="BL21" s="655"/>
      <c r="BM21" s="656"/>
      <c r="BN21" s="654" t="s">
        <v>41</v>
      </c>
      <c r="BO21" s="655"/>
      <c r="BP21" s="655"/>
      <c r="BQ21" s="655"/>
      <c r="BR21" s="655"/>
      <c r="BS21" s="655"/>
      <c r="BT21" s="655"/>
      <c r="BU21" s="655"/>
      <c r="BV21" s="655"/>
      <c r="BW21" s="655"/>
      <c r="BX21" s="655"/>
      <c r="BY21" s="76" t="s">
        <v>52</v>
      </c>
      <c r="BZ21" s="400">
        <f>(BZ18+BZ19+BZ20)/3</f>
        <v>0.33333333333333331</v>
      </c>
      <c r="CA21" s="1"/>
      <c r="CB21" s="1"/>
      <c r="CC21" s="1"/>
      <c r="CD21" s="1"/>
      <c r="CE21" s="1"/>
      <c r="CF21" s="1"/>
      <c r="CG21" s="1"/>
      <c r="CH21" s="1"/>
      <c r="CI21" s="1"/>
      <c r="CJ21" s="1"/>
      <c r="CK21" s="1"/>
      <c r="CL21" s="1"/>
      <c r="CM21" s="1"/>
      <c r="CN21" s="1"/>
      <c r="CO21" s="1"/>
      <c r="CP21" s="1"/>
      <c r="CQ21" s="1"/>
      <c r="CR21" s="1"/>
      <c r="CS21" s="1"/>
      <c r="CT21" s="1"/>
    </row>
    <row r="22" spans="1:98" ht="51.75" customHeight="1">
      <c r="A22" s="1"/>
      <c r="B22" s="1"/>
      <c r="C22" s="636" t="s">
        <v>11</v>
      </c>
      <c r="D22" s="637"/>
      <c r="E22" s="637"/>
      <c r="F22" s="637"/>
      <c r="G22" s="637"/>
      <c r="H22" s="637"/>
      <c r="I22" s="637"/>
      <c r="J22" s="637"/>
      <c r="K22" s="637"/>
      <c r="L22" s="637"/>
      <c r="M22" s="637"/>
      <c r="N22" s="637"/>
      <c r="O22" s="637"/>
      <c r="P22" s="637"/>
      <c r="Q22" s="637"/>
      <c r="R22" s="637"/>
      <c r="S22" s="637"/>
      <c r="T22" s="1"/>
      <c r="U22" s="1"/>
      <c r="V22" s="638" t="s">
        <v>29</v>
      </c>
      <c r="W22" s="639"/>
      <c r="X22" s="640"/>
      <c r="Y22" s="641" t="s">
        <v>34</v>
      </c>
      <c r="Z22" s="639"/>
      <c r="AA22" s="640"/>
      <c r="AB22" s="641" t="s">
        <v>82</v>
      </c>
      <c r="AC22" s="639"/>
      <c r="AD22" s="642"/>
      <c r="AE22" s="643" t="s">
        <v>38</v>
      </c>
      <c r="AF22" s="645" t="s">
        <v>39</v>
      </c>
      <c r="AG22" s="681" t="s">
        <v>29</v>
      </c>
      <c r="AH22" s="682"/>
      <c r="AI22" s="683"/>
      <c r="AJ22" s="684" t="s">
        <v>34</v>
      </c>
      <c r="AK22" s="682"/>
      <c r="AL22" s="683"/>
      <c r="AM22" s="684" t="s">
        <v>34</v>
      </c>
      <c r="AN22" s="682"/>
      <c r="AO22" s="683"/>
      <c r="AP22" s="662" t="s">
        <v>38</v>
      </c>
      <c r="AQ22" s="676" t="s">
        <v>39</v>
      </c>
      <c r="AR22" s="633" t="s">
        <v>29</v>
      </c>
      <c r="AS22" s="634"/>
      <c r="AT22" s="635"/>
      <c r="AU22" s="633" t="s">
        <v>34</v>
      </c>
      <c r="AV22" s="634"/>
      <c r="AW22" s="635"/>
      <c r="AX22" s="633" t="s">
        <v>34</v>
      </c>
      <c r="AY22" s="634"/>
      <c r="AZ22" s="635"/>
      <c r="BA22" s="662" t="s">
        <v>38</v>
      </c>
      <c r="BB22" s="676" t="s">
        <v>39</v>
      </c>
      <c r="BC22" s="673" t="s">
        <v>29</v>
      </c>
      <c r="BD22" s="674"/>
      <c r="BE22" s="675"/>
      <c r="BF22" s="673" t="s">
        <v>34</v>
      </c>
      <c r="BG22" s="674"/>
      <c r="BH22" s="675"/>
      <c r="BI22" s="673" t="s">
        <v>34</v>
      </c>
      <c r="BJ22" s="674"/>
      <c r="BK22" s="675"/>
      <c r="BL22" s="662" t="s">
        <v>38</v>
      </c>
      <c r="BM22" s="676" t="s">
        <v>39</v>
      </c>
      <c r="BN22" s="678" t="s">
        <v>29</v>
      </c>
      <c r="BO22" s="679"/>
      <c r="BP22" s="680"/>
      <c r="BQ22" s="678" t="s">
        <v>34</v>
      </c>
      <c r="BR22" s="679"/>
      <c r="BS22" s="680"/>
      <c r="BT22" s="678" t="s">
        <v>34</v>
      </c>
      <c r="BU22" s="679"/>
      <c r="BV22" s="680"/>
      <c r="BW22" s="662" t="s">
        <v>38</v>
      </c>
      <c r="BX22" s="664" t="s">
        <v>39</v>
      </c>
      <c r="BY22" s="666" t="s">
        <v>50</v>
      </c>
      <c r="BZ22" s="666"/>
      <c r="CA22" s="1"/>
      <c r="CB22" s="1"/>
      <c r="CC22" s="1"/>
      <c r="CD22" s="1"/>
      <c r="CE22" s="1"/>
      <c r="CF22" s="1"/>
      <c r="CG22" s="1"/>
      <c r="CH22" s="1"/>
      <c r="CI22" s="1"/>
      <c r="CJ22" s="1"/>
      <c r="CK22" s="1"/>
      <c r="CL22" s="1"/>
      <c r="CM22" s="1"/>
      <c r="CN22" s="1"/>
      <c r="CO22" s="1"/>
      <c r="CP22" s="1"/>
      <c r="CQ22" s="1"/>
      <c r="CR22" s="1"/>
      <c r="CS22" s="1"/>
      <c r="CT22" s="1"/>
    </row>
    <row r="23" spans="1:98" ht="57" customHeight="1">
      <c r="A23" s="1"/>
      <c r="B23" s="1"/>
      <c r="C23" s="667" t="s">
        <v>91</v>
      </c>
      <c r="D23" s="668"/>
      <c r="E23" s="668"/>
      <c r="F23" s="668"/>
      <c r="G23" s="669"/>
      <c r="H23" s="667" t="s">
        <v>64</v>
      </c>
      <c r="I23" s="668"/>
      <c r="J23" s="668"/>
      <c r="K23" s="668"/>
      <c r="L23" s="668"/>
      <c r="M23" s="668"/>
      <c r="N23" s="668"/>
      <c r="O23" s="668"/>
      <c r="P23" s="668"/>
      <c r="Q23" s="668"/>
      <c r="R23" s="668"/>
      <c r="S23" s="669"/>
      <c r="T23" s="1"/>
      <c r="U23" s="1"/>
      <c r="V23" s="67" t="s">
        <v>35</v>
      </c>
      <c r="W23" s="26" t="s">
        <v>78</v>
      </c>
      <c r="X23" s="31" t="s">
        <v>76</v>
      </c>
      <c r="Y23" s="30" t="s">
        <v>36</v>
      </c>
      <c r="Z23" s="26" t="s">
        <v>79</v>
      </c>
      <c r="AA23" s="31" t="s">
        <v>77</v>
      </c>
      <c r="AB23" s="30" t="s">
        <v>37</v>
      </c>
      <c r="AC23" s="26" t="s">
        <v>80</v>
      </c>
      <c r="AD23" s="68" t="s">
        <v>81</v>
      </c>
      <c r="AE23" s="644"/>
      <c r="AF23" s="646"/>
      <c r="AG23" s="126" t="s">
        <v>35</v>
      </c>
      <c r="AH23" s="124" t="s">
        <v>78</v>
      </c>
      <c r="AI23" s="125" t="s">
        <v>76</v>
      </c>
      <c r="AJ23" s="123" t="s">
        <v>36</v>
      </c>
      <c r="AK23" s="124" t="s">
        <v>79</v>
      </c>
      <c r="AL23" s="125" t="s">
        <v>77</v>
      </c>
      <c r="AM23" s="123" t="s">
        <v>37</v>
      </c>
      <c r="AN23" s="124" t="s">
        <v>80</v>
      </c>
      <c r="AO23" s="125" t="s">
        <v>81</v>
      </c>
      <c r="AP23" s="663"/>
      <c r="AQ23" s="677"/>
      <c r="AR23" s="46" t="s">
        <v>35</v>
      </c>
      <c r="AS23" s="47" t="s">
        <v>78</v>
      </c>
      <c r="AT23" s="48" t="s">
        <v>76</v>
      </c>
      <c r="AU23" s="46" t="s">
        <v>36</v>
      </c>
      <c r="AV23" s="47" t="s">
        <v>79</v>
      </c>
      <c r="AW23" s="48" t="s">
        <v>77</v>
      </c>
      <c r="AX23" s="46" t="s">
        <v>37</v>
      </c>
      <c r="AY23" s="47" t="s">
        <v>80</v>
      </c>
      <c r="AZ23" s="48" t="s">
        <v>81</v>
      </c>
      <c r="BA23" s="663"/>
      <c r="BB23" s="677"/>
      <c r="BC23" s="49" t="s">
        <v>35</v>
      </c>
      <c r="BD23" s="50" t="s">
        <v>78</v>
      </c>
      <c r="BE23" s="51" t="s">
        <v>76</v>
      </c>
      <c r="BF23" s="49" t="s">
        <v>36</v>
      </c>
      <c r="BG23" s="50" t="s">
        <v>79</v>
      </c>
      <c r="BH23" s="51" t="s">
        <v>77</v>
      </c>
      <c r="BI23" s="49" t="s">
        <v>37</v>
      </c>
      <c r="BJ23" s="50" t="s">
        <v>80</v>
      </c>
      <c r="BK23" s="51" t="s">
        <v>81</v>
      </c>
      <c r="BL23" s="663"/>
      <c r="BM23" s="677"/>
      <c r="BN23" s="52" t="s">
        <v>35</v>
      </c>
      <c r="BO23" s="53" t="s">
        <v>78</v>
      </c>
      <c r="BP23" s="54" t="s">
        <v>76</v>
      </c>
      <c r="BQ23" s="52" t="s">
        <v>36</v>
      </c>
      <c r="BR23" s="53" t="s">
        <v>79</v>
      </c>
      <c r="BS23" s="54" t="s">
        <v>77</v>
      </c>
      <c r="BT23" s="52" t="s">
        <v>37</v>
      </c>
      <c r="BU23" s="53" t="s">
        <v>80</v>
      </c>
      <c r="BV23" s="54" t="s">
        <v>81</v>
      </c>
      <c r="BW23" s="663"/>
      <c r="BX23" s="665"/>
      <c r="BY23" s="22" t="s">
        <v>54</v>
      </c>
      <c r="BZ23" s="56" t="s">
        <v>50</v>
      </c>
      <c r="CA23" s="1"/>
      <c r="CB23" s="1"/>
      <c r="CC23" s="1"/>
      <c r="CD23" s="1"/>
      <c r="CE23" s="1"/>
      <c r="CF23" s="1"/>
      <c r="CG23" s="1"/>
      <c r="CH23" s="1"/>
      <c r="CI23" s="1"/>
      <c r="CJ23" s="1"/>
      <c r="CK23" s="1"/>
      <c r="CL23" s="1"/>
      <c r="CM23" s="1"/>
      <c r="CN23" s="1"/>
      <c r="CO23" s="1"/>
      <c r="CP23" s="1"/>
      <c r="CQ23" s="1"/>
      <c r="CR23" s="1"/>
      <c r="CS23" s="1"/>
      <c r="CT23" s="1"/>
    </row>
    <row r="24" spans="1:98" ht="57.75" customHeight="1" thickBot="1">
      <c r="A24" s="1"/>
      <c r="B24" s="1"/>
      <c r="C24" s="667" t="s">
        <v>57</v>
      </c>
      <c r="D24" s="668"/>
      <c r="E24" s="668"/>
      <c r="F24" s="668"/>
      <c r="G24" s="669"/>
      <c r="H24" s="670" t="s">
        <v>65</v>
      </c>
      <c r="I24" s="671"/>
      <c r="J24" s="671"/>
      <c r="K24" s="671"/>
      <c r="L24" s="671"/>
      <c r="M24" s="671"/>
      <c r="N24" s="671"/>
      <c r="O24" s="671"/>
      <c r="P24" s="671"/>
      <c r="Q24" s="671"/>
      <c r="R24" s="671"/>
      <c r="S24" s="672"/>
      <c r="T24" s="1"/>
      <c r="U24" s="1"/>
      <c r="V24" s="186">
        <v>200000000</v>
      </c>
      <c r="W24" s="178">
        <v>48989267</v>
      </c>
      <c r="X24" s="207"/>
      <c r="Y24" s="211"/>
      <c r="Z24" s="178">
        <v>49296400</v>
      </c>
      <c r="AA24" s="207"/>
      <c r="AB24" s="214">
        <f>V24</f>
        <v>200000000</v>
      </c>
      <c r="AC24" s="421">
        <f>157962205-Z24-W24</f>
        <v>59676538</v>
      </c>
      <c r="AD24" s="213"/>
      <c r="AE24" s="218">
        <f>W24+Z24+AC24</f>
        <v>157962205</v>
      </c>
      <c r="AF24" s="216">
        <f>AE24/AB24</f>
        <v>0.789811025</v>
      </c>
      <c r="AG24" s="39"/>
      <c r="AH24" s="28"/>
      <c r="AI24" s="41"/>
      <c r="AJ24" s="40"/>
      <c r="AK24" s="28"/>
      <c r="AL24" s="41"/>
      <c r="AM24" s="43"/>
      <c r="AN24" s="44"/>
      <c r="AO24" s="45"/>
      <c r="AP24" s="42"/>
      <c r="AQ24" s="29"/>
      <c r="AR24" s="40"/>
      <c r="AS24" s="28"/>
      <c r="AT24" s="41"/>
      <c r="AU24" s="40"/>
      <c r="AV24" s="28"/>
      <c r="AW24" s="41"/>
      <c r="AX24" s="43"/>
      <c r="AY24" s="44"/>
      <c r="AZ24" s="45"/>
      <c r="BA24" s="42"/>
      <c r="BB24" s="29"/>
      <c r="BC24" s="40"/>
      <c r="BD24" s="28"/>
      <c r="BE24" s="41"/>
      <c r="BF24" s="40"/>
      <c r="BG24" s="28"/>
      <c r="BH24" s="41"/>
      <c r="BI24" s="43"/>
      <c r="BJ24" s="44"/>
      <c r="BK24" s="45"/>
      <c r="BL24" s="42"/>
      <c r="BM24" s="29"/>
      <c r="BN24" s="40"/>
      <c r="BO24" s="28"/>
      <c r="BP24" s="41"/>
      <c r="BQ24" s="40"/>
      <c r="BR24" s="28"/>
      <c r="BS24" s="41"/>
      <c r="BT24" s="43"/>
      <c r="BU24" s="44"/>
      <c r="BV24" s="45"/>
      <c r="BW24" s="42"/>
      <c r="BX24" s="55"/>
      <c r="BY24" s="372">
        <f>AB24+AM24+AX24+BI24+BT24</f>
        <v>200000000</v>
      </c>
      <c r="BZ24" s="372">
        <f>AE24+AP24+BA24+BL24+BW24</f>
        <v>157962205</v>
      </c>
      <c r="CA24" s="1"/>
      <c r="CB24" s="1"/>
      <c r="CC24" s="1"/>
      <c r="CD24" s="1"/>
      <c r="CE24" s="1"/>
      <c r="CF24" s="1"/>
      <c r="CG24" s="1"/>
      <c r="CH24" s="1"/>
      <c r="CI24" s="1"/>
      <c r="CJ24" s="1"/>
      <c r="CK24" s="1"/>
      <c r="CL24" s="1"/>
      <c r="CM24" s="1"/>
      <c r="CN24" s="1"/>
      <c r="CO24" s="1"/>
      <c r="CP24" s="1"/>
      <c r="CQ24" s="1"/>
      <c r="CR24" s="1"/>
      <c r="CS24" s="1"/>
      <c r="CT24" s="1"/>
    </row>
    <row r="25" spans="1:98" ht="69.75" customHeight="1" thickBot="1">
      <c r="A25" s="1"/>
      <c r="B25" s="1"/>
      <c r="C25" s="667" t="s">
        <v>58</v>
      </c>
      <c r="D25" s="668"/>
      <c r="E25" s="668"/>
      <c r="F25" s="668"/>
      <c r="G25" s="669"/>
      <c r="H25" s="670" t="s">
        <v>66</v>
      </c>
      <c r="I25" s="671"/>
      <c r="J25" s="671"/>
      <c r="K25" s="671"/>
      <c r="L25" s="671"/>
      <c r="M25" s="671"/>
      <c r="N25" s="671"/>
      <c r="O25" s="671"/>
      <c r="P25" s="671"/>
      <c r="Q25" s="671"/>
      <c r="R25" s="671"/>
      <c r="S25" s="672"/>
      <c r="T25" s="1"/>
      <c r="U25" s="1"/>
      <c r="V25" s="726" t="s">
        <v>83</v>
      </c>
      <c r="W25" s="727"/>
      <c r="X25" s="728"/>
      <c r="Y25" s="729" t="s">
        <v>84</v>
      </c>
      <c r="Z25" s="727"/>
      <c r="AA25" s="728"/>
      <c r="AB25" s="730" t="s">
        <v>85</v>
      </c>
      <c r="AC25" s="731"/>
      <c r="AD25" s="732"/>
      <c r="AE25" s="1"/>
      <c r="AF25" s="1"/>
      <c r="AG25" s="714" t="s">
        <v>83</v>
      </c>
      <c r="AH25" s="715"/>
      <c r="AI25" s="716"/>
      <c r="AJ25" s="714" t="s">
        <v>84</v>
      </c>
      <c r="AK25" s="715"/>
      <c r="AL25" s="716"/>
      <c r="AM25" s="717" t="s">
        <v>85</v>
      </c>
      <c r="AN25" s="718"/>
      <c r="AO25" s="719"/>
      <c r="AP25" s="1"/>
      <c r="AQ25" s="1"/>
      <c r="AR25" s="720" t="s">
        <v>28</v>
      </c>
      <c r="AS25" s="721"/>
      <c r="AT25" s="722"/>
      <c r="AU25" s="720" t="s">
        <v>89</v>
      </c>
      <c r="AV25" s="721"/>
      <c r="AW25" s="722"/>
      <c r="AX25" s="723" t="s">
        <v>90</v>
      </c>
      <c r="AY25" s="724"/>
      <c r="AZ25" s="725"/>
      <c r="BA25" s="1"/>
      <c r="BB25" s="1"/>
      <c r="BC25" s="685" t="s">
        <v>83</v>
      </c>
      <c r="BD25" s="686"/>
      <c r="BE25" s="687"/>
      <c r="BF25" s="685" t="s">
        <v>84</v>
      </c>
      <c r="BG25" s="686"/>
      <c r="BH25" s="687"/>
      <c r="BI25" s="688" t="s">
        <v>85</v>
      </c>
      <c r="BJ25" s="689"/>
      <c r="BK25" s="690"/>
      <c r="BL25" s="1"/>
      <c r="BM25" s="1"/>
      <c r="BN25" s="691" t="s">
        <v>83</v>
      </c>
      <c r="BO25" s="692"/>
      <c r="BP25" s="693"/>
      <c r="BQ25" s="691" t="s">
        <v>84</v>
      </c>
      <c r="BR25" s="692"/>
      <c r="BS25" s="693"/>
      <c r="BT25" s="694" t="s">
        <v>85</v>
      </c>
      <c r="BU25" s="695"/>
      <c r="BV25" s="696"/>
      <c r="BW25" s="1"/>
      <c r="BX25" s="1"/>
      <c r="BY25" s="76" t="s">
        <v>53</v>
      </c>
      <c r="BZ25" s="376">
        <f>BZ24/BY24</f>
        <v>0.789811025</v>
      </c>
      <c r="CA25" s="1"/>
      <c r="CB25" s="1"/>
      <c r="CC25" s="1"/>
      <c r="CD25" s="1"/>
      <c r="CE25" s="1"/>
      <c r="CF25" s="1"/>
      <c r="CG25" s="1"/>
      <c r="CH25" s="1"/>
      <c r="CI25" s="1"/>
      <c r="CJ25" s="1"/>
      <c r="CK25" s="1"/>
      <c r="CL25" s="1"/>
      <c r="CM25" s="1"/>
      <c r="CN25" s="1"/>
      <c r="CO25" s="1"/>
      <c r="CP25" s="1"/>
      <c r="CQ25" s="1"/>
      <c r="CR25" s="1"/>
      <c r="CS25" s="1"/>
      <c r="CT25" s="1"/>
    </row>
    <row r="26" spans="1:98" ht="31.5" customHeight="1">
      <c r="A26" s="1"/>
      <c r="B26" s="1"/>
      <c r="C26" s="667" t="s">
        <v>59</v>
      </c>
      <c r="D26" s="668"/>
      <c r="E26" s="668"/>
      <c r="F26" s="668"/>
      <c r="G26" s="669"/>
      <c r="H26" s="670" t="s">
        <v>67</v>
      </c>
      <c r="I26" s="671"/>
      <c r="J26" s="671"/>
      <c r="K26" s="671"/>
      <c r="L26" s="671"/>
      <c r="M26" s="671"/>
      <c r="N26" s="671"/>
      <c r="O26" s="671"/>
      <c r="P26" s="671"/>
      <c r="Q26" s="671"/>
      <c r="R26" s="671"/>
      <c r="S26" s="672"/>
      <c r="T26" s="1"/>
      <c r="U26" s="1"/>
      <c r="V26" s="788"/>
      <c r="W26" s="789"/>
      <c r="X26" s="790"/>
      <c r="Y26" s="746" t="s">
        <v>417</v>
      </c>
      <c r="Z26" s="747"/>
      <c r="AA26" s="748"/>
      <c r="AB26" s="783" t="s">
        <v>446</v>
      </c>
      <c r="AC26" s="784"/>
      <c r="AD26" s="785"/>
      <c r="AE26" s="377"/>
      <c r="AF26" s="1"/>
      <c r="AG26" s="703"/>
      <c r="AH26" s="704"/>
      <c r="AI26" s="705"/>
      <c r="AJ26" s="703"/>
      <c r="AK26" s="704"/>
      <c r="AL26" s="705"/>
      <c r="AM26" s="709"/>
      <c r="AN26" s="710"/>
      <c r="AO26" s="736"/>
      <c r="AP26" s="1"/>
      <c r="AQ26" s="1"/>
      <c r="AR26" s="703"/>
      <c r="AS26" s="704"/>
      <c r="AT26" s="705"/>
      <c r="AU26" s="703"/>
      <c r="AV26" s="704"/>
      <c r="AW26" s="705"/>
      <c r="AX26" s="709"/>
      <c r="AY26" s="710"/>
      <c r="AZ26" s="736"/>
      <c r="BA26" s="1"/>
      <c r="BB26" s="1"/>
      <c r="BC26" s="703"/>
      <c r="BD26" s="704"/>
      <c r="BE26" s="705"/>
      <c r="BF26" s="703"/>
      <c r="BG26" s="704"/>
      <c r="BH26" s="705"/>
      <c r="BI26" s="709"/>
      <c r="BJ26" s="710"/>
      <c r="BK26" s="736"/>
      <c r="BL26" s="1"/>
      <c r="BM26" s="1"/>
      <c r="BN26" s="703"/>
      <c r="BO26" s="704"/>
      <c r="BP26" s="705"/>
      <c r="BQ26" s="703"/>
      <c r="BR26" s="704"/>
      <c r="BS26" s="705"/>
      <c r="BT26" s="709"/>
      <c r="BU26" s="710"/>
      <c r="BV26" s="736"/>
      <c r="BW26" s="1"/>
      <c r="BX26" s="1"/>
      <c r="BY26" s="1"/>
      <c r="BZ26" s="1"/>
      <c r="CA26" s="1"/>
      <c r="CB26" s="1"/>
      <c r="CC26" s="1"/>
      <c r="CD26" s="1"/>
      <c r="CE26" s="1"/>
      <c r="CF26" s="1"/>
      <c r="CG26" s="1"/>
      <c r="CH26" s="1"/>
      <c r="CI26" s="1"/>
      <c r="CJ26" s="1"/>
      <c r="CK26" s="1"/>
      <c r="CL26" s="1"/>
      <c r="CM26" s="1"/>
      <c r="CN26" s="1"/>
      <c r="CO26" s="1"/>
      <c r="CP26" s="1"/>
      <c r="CQ26" s="1"/>
      <c r="CR26" s="1"/>
    </row>
    <row r="27" spans="1:98" ht="30.75" customHeight="1">
      <c r="A27" s="1"/>
      <c r="B27" s="1"/>
      <c r="C27" s="667" t="s">
        <v>60</v>
      </c>
      <c r="D27" s="668"/>
      <c r="E27" s="668"/>
      <c r="F27" s="668"/>
      <c r="G27" s="669"/>
      <c r="H27" s="670" t="s">
        <v>68</v>
      </c>
      <c r="I27" s="671"/>
      <c r="J27" s="671"/>
      <c r="K27" s="671"/>
      <c r="L27" s="671"/>
      <c r="M27" s="671"/>
      <c r="N27" s="671"/>
      <c r="O27" s="671"/>
      <c r="P27" s="671"/>
      <c r="Q27" s="671"/>
      <c r="R27" s="671"/>
      <c r="S27" s="672"/>
      <c r="T27" s="1"/>
      <c r="U27" s="1"/>
      <c r="V27" s="788"/>
      <c r="W27" s="789"/>
      <c r="X27" s="790"/>
      <c r="Y27" s="746"/>
      <c r="Z27" s="747"/>
      <c r="AA27" s="748"/>
      <c r="AB27" s="746"/>
      <c r="AC27" s="747"/>
      <c r="AD27" s="786"/>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40.5" customHeight="1">
      <c r="A28" s="1"/>
      <c r="B28" s="1"/>
      <c r="C28" s="737" t="s">
        <v>61</v>
      </c>
      <c r="D28" s="738"/>
      <c r="E28" s="738"/>
      <c r="F28" s="738"/>
      <c r="G28" s="739"/>
      <c r="H28" s="670" t="s">
        <v>69</v>
      </c>
      <c r="I28" s="671"/>
      <c r="J28" s="671"/>
      <c r="K28" s="671"/>
      <c r="L28" s="671"/>
      <c r="M28" s="671"/>
      <c r="N28" s="671"/>
      <c r="O28" s="671"/>
      <c r="P28" s="671"/>
      <c r="Q28" s="671"/>
      <c r="R28" s="671"/>
      <c r="S28" s="672"/>
      <c r="T28" s="1"/>
      <c r="U28" s="1"/>
      <c r="V28" s="788"/>
      <c r="W28" s="789"/>
      <c r="X28" s="790"/>
      <c r="Y28" s="746"/>
      <c r="Z28" s="747"/>
      <c r="AA28" s="748"/>
      <c r="AB28" s="746"/>
      <c r="AC28" s="747"/>
      <c r="AD28" s="786"/>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32.25" customHeight="1">
      <c r="A29" s="1"/>
      <c r="B29" s="1"/>
      <c r="C29" s="667" t="s">
        <v>62</v>
      </c>
      <c r="D29" s="668"/>
      <c r="E29" s="668"/>
      <c r="F29" s="668"/>
      <c r="G29" s="669"/>
      <c r="H29" s="670" t="s">
        <v>70</v>
      </c>
      <c r="I29" s="671"/>
      <c r="J29" s="671"/>
      <c r="K29" s="671"/>
      <c r="L29" s="671"/>
      <c r="M29" s="671"/>
      <c r="N29" s="671"/>
      <c r="O29" s="671"/>
      <c r="P29" s="671"/>
      <c r="Q29" s="671"/>
      <c r="R29" s="671"/>
      <c r="S29" s="672"/>
      <c r="T29" s="1"/>
      <c r="U29" s="1"/>
      <c r="V29" s="788"/>
      <c r="W29" s="789"/>
      <c r="X29" s="790"/>
      <c r="Y29" s="746"/>
      <c r="Z29" s="747"/>
      <c r="AA29" s="748"/>
      <c r="AB29" s="746"/>
      <c r="AC29" s="747"/>
      <c r="AD29" s="786"/>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row>
    <row r="30" spans="1:98" ht="42" customHeight="1" thickBot="1">
      <c r="A30" s="1"/>
      <c r="B30" s="1"/>
      <c r="C30" s="667" t="s">
        <v>63</v>
      </c>
      <c r="D30" s="668"/>
      <c r="E30" s="668"/>
      <c r="F30" s="668"/>
      <c r="G30" s="669"/>
      <c r="H30" s="667"/>
      <c r="I30" s="668"/>
      <c r="J30" s="668"/>
      <c r="K30" s="668"/>
      <c r="L30" s="668"/>
      <c r="M30" s="668"/>
      <c r="N30" s="668"/>
      <c r="O30" s="668"/>
      <c r="P30" s="668"/>
      <c r="Q30" s="668"/>
      <c r="R30" s="668"/>
      <c r="S30" s="669"/>
      <c r="T30" s="1"/>
      <c r="U30" s="1"/>
      <c r="V30" s="791"/>
      <c r="W30" s="792"/>
      <c r="X30" s="793"/>
      <c r="Y30" s="749"/>
      <c r="Z30" s="750"/>
      <c r="AA30" s="751"/>
      <c r="AB30" s="749"/>
      <c r="AC30" s="750"/>
      <c r="AD30" s="787"/>
      <c r="AE30" s="1"/>
      <c r="AF30" s="1"/>
      <c r="AG30" s="733"/>
      <c r="AH30" s="734"/>
      <c r="AI30" s="735"/>
      <c r="AJ30" s="733"/>
      <c r="AK30" s="734"/>
      <c r="AL30" s="735"/>
      <c r="AM30" s="733"/>
      <c r="AN30" s="734"/>
      <c r="AO30" s="735"/>
      <c r="AP30" s="1"/>
      <c r="AQ30" s="1"/>
      <c r="AR30" s="733"/>
      <c r="AS30" s="734"/>
      <c r="AT30" s="735"/>
      <c r="AU30" s="733"/>
      <c r="AV30" s="734"/>
      <c r="AW30" s="735"/>
      <c r="AX30" s="733"/>
      <c r="AY30" s="734"/>
      <c r="AZ30" s="735"/>
      <c r="BA30" s="1"/>
      <c r="BB30" s="1"/>
      <c r="BC30" s="733"/>
      <c r="BD30" s="734"/>
      <c r="BE30" s="735"/>
      <c r="BF30" s="733"/>
      <c r="BG30" s="734"/>
      <c r="BH30" s="735"/>
      <c r="BI30" s="733"/>
      <c r="BJ30" s="734"/>
      <c r="BK30" s="735"/>
      <c r="BL30" s="1"/>
      <c r="BM30" s="1"/>
      <c r="BN30" s="733"/>
      <c r="BO30" s="734"/>
      <c r="BP30" s="735"/>
      <c r="BQ30" s="733"/>
      <c r="BR30" s="734"/>
      <c r="BS30" s="735"/>
      <c r="BT30" s="733"/>
      <c r="BU30" s="734"/>
      <c r="BV30" s="735"/>
      <c r="BW30" s="1"/>
      <c r="BX30" s="1"/>
      <c r="BY30" s="1"/>
      <c r="BZ30" s="1"/>
      <c r="CA30" s="1"/>
      <c r="CB30" s="1"/>
      <c r="CC30" s="1"/>
      <c r="CD30" s="1"/>
      <c r="CE30" s="1"/>
      <c r="CF30" s="1"/>
      <c r="CG30" s="1"/>
      <c r="CH30" s="1"/>
      <c r="CI30" s="1"/>
      <c r="CJ30" s="1"/>
      <c r="CK30" s="1"/>
      <c r="CL30" s="1"/>
      <c r="CM30" s="1"/>
      <c r="CN30" s="1"/>
      <c r="CO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D37" s="14"/>
      <c r="F37" s="1"/>
      <c r="G37" s="1"/>
      <c r="H37" s="1"/>
      <c r="I37" s="1"/>
      <c r="J37" s="1"/>
      <c r="K37" s="1"/>
      <c r="L37" s="1"/>
      <c r="M37" s="14"/>
      <c r="N37" s="14"/>
      <c r="O37" s="14"/>
      <c r="P37" s="14"/>
      <c r="Q37" s="14"/>
      <c r="R37" s="1"/>
      <c r="S37" s="1"/>
      <c r="T37" s="1"/>
      <c r="U37" s="1"/>
      <c r="V37" s="1"/>
      <c r="W37" s="1"/>
      <c r="X37" s="1"/>
      <c r="Y37" s="1"/>
      <c r="Z37" s="14"/>
      <c r="AA37" s="14"/>
      <c r="AB37" s="14"/>
      <c r="AC37" s="14"/>
      <c r="AD37" s="14"/>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G38" s="1"/>
      <c r="H38" s="1"/>
      <c r="I38" s="15"/>
      <c r="J38" s="15"/>
      <c r="K38" s="15"/>
      <c r="L38" s="15"/>
      <c r="M38" s="15"/>
      <c r="N38" s="1"/>
      <c r="O38" s="1"/>
      <c r="P38" s="1"/>
      <c r="Q38" s="1"/>
      <c r="R38" s="1"/>
      <c r="S38" s="1"/>
      <c r="T38" s="1"/>
      <c r="U38" s="1"/>
      <c r="V38" s="19"/>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ustomHeight="1">
      <c r="A39" s="1"/>
      <c r="B39" s="1"/>
      <c r="C39" s="1"/>
      <c r="G39" s="1"/>
      <c r="H39" s="1"/>
      <c r="I39" s="16"/>
      <c r="J39" s="16"/>
      <c r="K39" s="16"/>
      <c r="L39" s="16"/>
      <c r="M39" s="16"/>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7"/>
      <c r="J40" s="17"/>
      <c r="K40" s="17"/>
      <c r="L40" s="17"/>
      <c r="M40" s="17"/>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4"/>
      <c r="H47" s="1"/>
      <c r="I47" s="1"/>
      <c r="J47" s="1"/>
      <c r="K47" s="1"/>
      <c r="L47" s="1"/>
      <c r="M47" s="1"/>
      <c r="N47" s="1"/>
      <c r="O47" s="14"/>
      <c r="P47" s="1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
      <c r="H48" s="1"/>
      <c r="I48" s="1"/>
      <c r="J48" s="19"/>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21"/>
      <c r="G52" s="2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sheetData>
  <mergeCells count="143">
    <mergeCell ref="C30:G30"/>
    <mergeCell ref="H30:S30"/>
    <mergeCell ref="C27:G27"/>
    <mergeCell ref="H27:S27"/>
    <mergeCell ref="C28:G28"/>
    <mergeCell ref="H28:S28"/>
    <mergeCell ref="C29:G29"/>
    <mergeCell ref="H29:S29"/>
    <mergeCell ref="BC26:BE30"/>
    <mergeCell ref="BN26:BP30"/>
    <mergeCell ref="BQ26:BS30"/>
    <mergeCell ref="BT26:BV30"/>
    <mergeCell ref="AG26:AI30"/>
    <mergeCell ref="AJ26:AL30"/>
    <mergeCell ref="AM26:AO30"/>
    <mergeCell ref="AR26:AT30"/>
    <mergeCell ref="AU26:AW30"/>
    <mergeCell ref="AX26:AZ30"/>
    <mergeCell ref="BF25:BH25"/>
    <mergeCell ref="BI25:BK25"/>
    <mergeCell ref="BN25:BP25"/>
    <mergeCell ref="BQ25:BS25"/>
    <mergeCell ref="BT25:BV25"/>
    <mergeCell ref="C26:G26"/>
    <mergeCell ref="H26:S26"/>
    <mergeCell ref="V26:X30"/>
    <mergeCell ref="Y26:AA30"/>
    <mergeCell ref="AB26:AD30"/>
    <mergeCell ref="AJ25:AL25"/>
    <mergeCell ref="AM25:AO25"/>
    <mergeCell ref="AR25:AT25"/>
    <mergeCell ref="AU25:AW25"/>
    <mergeCell ref="AX25:AZ25"/>
    <mergeCell ref="BC25:BE25"/>
    <mergeCell ref="C25:G25"/>
    <mergeCell ref="H25:S25"/>
    <mergeCell ref="V25:X25"/>
    <mergeCell ref="Y25:AA25"/>
    <mergeCell ref="AB25:AD25"/>
    <mergeCell ref="AG25:AI25"/>
    <mergeCell ref="BF26:BH30"/>
    <mergeCell ref="BI26:BK30"/>
    <mergeCell ref="BW22:BW23"/>
    <mergeCell ref="BX22:BX23"/>
    <mergeCell ref="BY22:BZ22"/>
    <mergeCell ref="C23:G23"/>
    <mergeCell ref="H23:S23"/>
    <mergeCell ref="C24:G24"/>
    <mergeCell ref="H24:S24"/>
    <mergeCell ref="BI22:BK22"/>
    <mergeCell ref="BL22:BL23"/>
    <mergeCell ref="BM22:BM23"/>
    <mergeCell ref="BN22:BP22"/>
    <mergeCell ref="BQ22:BS22"/>
    <mergeCell ref="BT22:BV22"/>
    <mergeCell ref="AU22:AW22"/>
    <mergeCell ref="AX22:AZ22"/>
    <mergeCell ref="BA22:BA23"/>
    <mergeCell ref="BB22:BB23"/>
    <mergeCell ref="BC22:BE22"/>
    <mergeCell ref="BF22:BH22"/>
    <mergeCell ref="AG22:AI22"/>
    <mergeCell ref="AJ22:AL22"/>
    <mergeCell ref="AM22:AO22"/>
    <mergeCell ref="AP22:AP23"/>
    <mergeCell ref="AQ22:AQ23"/>
    <mergeCell ref="AR22:AT22"/>
    <mergeCell ref="C22:S22"/>
    <mergeCell ref="V22:X22"/>
    <mergeCell ref="Y22:AA22"/>
    <mergeCell ref="AB22:AD22"/>
    <mergeCell ref="AE22:AE23"/>
    <mergeCell ref="AF22:AF23"/>
    <mergeCell ref="BY16:BY17"/>
    <mergeCell ref="BZ16:BZ17"/>
    <mergeCell ref="C21:U21"/>
    <mergeCell ref="V21:AF21"/>
    <mergeCell ref="AG21:AQ21"/>
    <mergeCell ref="AR21:BB21"/>
    <mergeCell ref="BC21:BM21"/>
    <mergeCell ref="BN21:BX21"/>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15A61-E990-4A02-A79D-A554C85F020B}">
  <sheetPr>
    <tabColor rgb="FFFFFF00"/>
  </sheetPr>
  <dimension ref="A1:CT71"/>
  <sheetViews>
    <sheetView topLeftCell="J12" zoomScale="50" zoomScaleNormal="50" workbookViewId="0">
      <selection activeCell="AG20" sqref="AG20:AI20"/>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8.140625" customWidth="1"/>
    <col min="13" max="14" width="13.42578125" customWidth="1"/>
    <col min="15" max="15" width="19.28515625" customWidth="1"/>
    <col min="16" max="17" width="13.42578125" customWidth="1"/>
    <col min="18" max="18" width="17.28515625" customWidth="1"/>
    <col min="19" max="20" width="13.140625" customWidth="1"/>
    <col min="21" max="21" width="18.57031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126</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127</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258</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259</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80" customHeight="1" thickBot="1">
      <c r="A18" s="1"/>
      <c r="B18" s="1"/>
      <c r="C18" s="135" t="s">
        <v>260</v>
      </c>
      <c r="D18" s="136" t="s">
        <v>261</v>
      </c>
      <c r="E18" s="137" t="s">
        <v>97</v>
      </c>
      <c r="F18" s="152">
        <v>270</v>
      </c>
      <c r="G18" s="155">
        <v>90</v>
      </c>
      <c r="H18" s="155">
        <v>90</v>
      </c>
      <c r="I18" s="155">
        <v>90</v>
      </c>
      <c r="J18" s="155"/>
      <c r="K18" s="132"/>
      <c r="L18" s="156"/>
      <c r="M18" s="155"/>
      <c r="N18" s="132"/>
      <c r="O18" s="156"/>
      <c r="P18" s="163"/>
      <c r="Q18" s="144"/>
      <c r="R18" s="156"/>
      <c r="S18" s="163"/>
      <c r="T18" s="145"/>
      <c r="U18" s="156"/>
      <c r="V18" s="141" t="s">
        <v>291</v>
      </c>
      <c r="W18" s="208">
        <v>45058</v>
      </c>
      <c r="X18" s="197">
        <v>59</v>
      </c>
      <c r="Y18" s="368" t="s">
        <v>424</v>
      </c>
      <c r="Z18" s="369">
        <v>45184</v>
      </c>
      <c r="AA18" s="370">
        <v>90</v>
      </c>
      <c r="AB18" s="32" t="s">
        <v>438</v>
      </c>
      <c r="AC18" s="384">
        <v>45308</v>
      </c>
      <c r="AD18" s="385">
        <v>90</v>
      </c>
      <c r="AE18" s="198">
        <f>X18+AA18+AD18</f>
        <v>239</v>
      </c>
      <c r="AF18" s="37">
        <f>AE18/F18</f>
        <v>0.88518518518518519</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239</v>
      </c>
      <c r="BZ18" s="171">
        <f>BY18/F18</f>
        <v>0.88518518518518519</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48">
        <f>BZ18</f>
        <v>0.88518518518518519</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72"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200000000</v>
      </c>
      <c r="W22" s="178">
        <v>133073565</v>
      </c>
      <c r="X22" s="207"/>
      <c r="Y22" s="211"/>
      <c r="Z22" s="178">
        <v>56938633</v>
      </c>
      <c r="AA22" s="207"/>
      <c r="AB22" s="214">
        <f>V22</f>
        <v>200000000</v>
      </c>
      <c r="AC22" s="421">
        <f>140212201-W22-Z22</f>
        <v>-49799997</v>
      </c>
      <c r="AD22" s="213"/>
      <c r="AE22" s="218">
        <f>W22+Z22+AC22</f>
        <v>140212201</v>
      </c>
      <c r="AF22" s="216">
        <f>AE22/AB22</f>
        <v>0.70106100500000001</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200000000</v>
      </c>
      <c r="BZ22" s="372">
        <f>AE22+AP22+BA22+BL22+BW22</f>
        <v>140212201</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6">
        <f>BZ22/BY22</f>
        <v>0.70106100500000001</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N24:BP28"/>
    <mergeCell ref="BQ24:BS28"/>
    <mergeCell ref="BT24:BV28"/>
    <mergeCell ref="AG24:AI28"/>
    <mergeCell ref="AJ24:AL28"/>
    <mergeCell ref="AM24:AO28"/>
    <mergeCell ref="AR24:AT28"/>
    <mergeCell ref="AU24:AW28"/>
    <mergeCell ref="AX24:AZ28"/>
    <mergeCell ref="C28:G28"/>
    <mergeCell ref="H28:S28"/>
    <mergeCell ref="C25:G25"/>
    <mergeCell ref="H25:S25"/>
    <mergeCell ref="C26:G26"/>
    <mergeCell ref="H26:S26"/>
    <mergeCell ref="C27:G27"/>
    <mergeCell ref="H27:S27"/>
    <mergeCell ref="BC24:BE28"/>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51096-BB47-4C16-B466-6C289AF32903}">
  <sheetPr>
    <tabColor rgb="FF43E552"/>
  </sheetPr>
  <dimension ref="A1:CT73"/>
  <sheetViews>
    <sheetView topLeftCell="Q16" zoomScale="60" zoomScaleNormal="60" workbookViewId="0">
      <selection activeCell="BZ25" sqref="BZ25"/>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6.28515625" customWidth="1"/>
    <col min="13" max="14" width="13.42578125" customWidth="1"/>
    <col min="15" max="15" width="16.28515625" customWidth="1"/>
    <col min="16" max="17" width="13.42578125" customWidth="1"/>
    <col min="18" max="18" width="15.140625" customWidth="1"/>
    <col min="19" max="20" width="13.140625" customWidth="1"/>
    <col min="21" max="21" width="1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240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240</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262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263</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02" customHeight="1">
      <c r="A18" s="1"/>
      <c r="B18" s="1"/>
      <c r="C18" s="135" t="s">
        <v>264</v>
      </c>
      <c r="D18" s="136" t="s">
        <v>265</v>
      </c>
      <c r="E18" s="137" t="s">
        <v>97</v>
      </c>
      <c r="F18" s="152">
        <v>5</v>
      </c>
      <c r="G18" s="157"/>
      <c r="H18" s="131"/>
      <c r="I18" s="192">
        <v>1</v>
      </c>
      <c r="J18" s="190"/>
      <c r="K18" s="131"/>
      <c r="L18" s="189">
        <v>1</v>
      </c>
      <c r="M18" s="190"/>
      <c r="N18" s="131"/>
      <c r="O18" s="189">
        <v>1</v>
      </c>
      <c r="P18" s="191"/>
      <c r="Q18" s="133"/>
      <c r="R18" s="189">
        <v>1</v>
      </c>
      <c r="S18" s="191"/>
      <c r="T18" s="134"/>
      <c r="U18" s="189">
        <v>1</v>
      </c>
      <c r="V18" s="141" t="s">
        <v>291</v>
      </c>
      <c r="W18" s="208">
        <v>45058</v>
      </c>
      <c r="X18" s="197">
        <v>0</v>
      </c>
      <c r="Y18" s="354" t="s">
        <v>431</v>
      </c>
      <c r="Z18" s="355">
        <v>45184</v>
      </c>
      <c r="AA18" s="356">
        <v>0</v>
      </c>
      <c r="AB18" s="94" t="s">
        <v>431</v>
      </c>
      <c r="AC18" s="399">
        <v>45308</v>
      </c>
      <c r="AD18" s="199">
        <v>0</v>
      </c>
      <c r="AE18" s="198">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v>
      </c>
      <c r="BZ18" s="171">
        <f>BY18/F18</f>
        <v>0</v>
      </c>
      <c r="CA18" s="1"/>
      <c r="CB18" s="1"/>
      <c r="CC18" s="1"/>
      <c r="CD18" s="1"/>
      <c r="CE18" s="1"/>
      <c r="CF18" s="1"/>
      <c r="CG18" s="1"/>
      <c r="CH18" s="1"/>
      <c r="CI18" s="1"/>
      <c r="CJ18" s="1"/>
      <c r="CK18" s="1"/>
      <c r="CL18" s="1"/>
      <c r="CM18" s="1"/>
      <c r="CN18" s="1"/>
      <c r="CO18" s="1"/>
      <c r="CP18" s="1"/>
      <c r="CQ18" s="1"/>
      <c r="CR18" s="1"/>
      <c r="CS18" s="1"/>
      <c r="CT18" s="1"/>
    </row>
    <row r="19" spans="1:98" ht="114" customHeight="1">
      <c r="A19" s="1"/>
      <c r="B19" s="1"/>
      <c r="C19" s="135" t="s">
        <v>266</v>
      </c>
      <c r="D19" s="136" t="s">
        <v>267</v>
      </c>
      <c r="E19" s="137" t="s">
        <v>97</v>
      </c>
      <c r="F19" s="152">
        <v>5</v>
      </c>
      <c r="G19" s="157"/>
      <c r="H19" s="131">
        <v>1</v>
      </c>
      <c r="I19" s="158"/>
      <c r="J19" s="157"/>
      <c r="K19" s="138">
        <v>1</v>
      </c>
      <c r="L19" s="158"/>
      <c r="M19" s="157"/>
      <c r="N19" s="138">
        <v>1</v>
      </c>
      <c r="O19" s="158"/>
      <c r="P19" s="164"/>
      <c r="Q19" s="139">
        <v>1</v>
      </c>
      <c r="R19" s="158"/>
      <c r="S19" s="164"/>
      <c r="T19" s="139">
        <v>1</v>
      </c>
      <c r="U19" s="158"/>
      <c r="V19" s="141" t="s">
        <v>291</v>
      </c>
      <c r="W19" s="208">
        <v>45058</v>
      </c>
      <c r="X19" s="197">
        <v>0</v>
      </c>
      <c r="Y19" s="354" t="s">
        <v>431</v>
      </c>
      <c r="Z19" s="355">
        <v>45184</v>
      </c>
      <c r="AA19" s="356">
        <v>0</v>
      </c>
      <c r="AB19" s="94" t="s">
        <v>431</v>
      </c>
      <c r="AC19" s="399">
        <v>45308</v>
      </c>
      <c r="AD19" s="199">
        <v>1</v>
      </c>
      <c r="AE19" s="198">
        <f t="shared" ref="AE19:AE20" si="0">X19+AA19+AD19</f>
        <v>1</v>
      </c>
      <c r="AF19" s="37">
        <f t="shared" ref="AF19:AF20" si="1">AE19/F19</f>
        <v>0.2</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1</v>
      </c>
      <c r="BZ19" s="172">
        <f t="shared" ref="BZ19:BZ20" si="3">BY19/F19</f>
        <v>0.2</v>
      </c>
      <c r="CA19" s="1"/>
      <c r="CB19" s="1"/>
      <c r="CC19" s="1"/>
      <c r="CD19" s="1"/>
      <c r="CE19" s="1"/>
      <c r="CF19" s="1"/>
      <c r="CG19" s="1"/>
      <c r="CH19" s="1"/>
      <c r="CI19" s="1"/>
      <c r="CJ19" s="1"/>
      <c r="CK19" s="1"/>
      <c r="CL19" s="1"/>
      <c r="CM19" s="1"/>
      <c r="CN19" s="1"/>
      <c r="CO19" s="1"/>
      <c r="CP19" s="1"/>
      <c r="CQ19" s="1"/>
      <c r="CR19" s="1"/>
      <c r="CS19" s="1"/>
      <c r="CT19" s="1"/>
    </row>
    <row r="20" spans="1:98" ht="107.25" customHeight="1" thickBot="1">
      <c r="A20" s="1"/>
      <c r="B20" s="1"/>
      <c r="C20" s="135" t="s">
        <v>268</v>
      </c>
      <c r="D20" s="136" t="s">
        <v>269</v>
      </c>
      <c r="E20" s="137" t="s">
        <v>97</v>
      </c>
      <c r="F20" s="152">
        <v>5</v>
      </c>
      <c r="G20" s="157"/>
      <c r="H20" s="138"/>
      <c r="I20" s="138">
        <v>1</v>
      </c>
      <c r="J20" s="159"/>
      <c r="K20" s="7"/>
      <c r="L20" s="189">
        <v>1</v>
      </c>
      <c r="M20" s="157"/>
      <c r="N20" s="138"/>
      <c r="O20" s="189">
        <v>1</v>
      </c>
      <c r="P20" s="164"/>
      <c r="Q20" s="139"/>
      <c r="R20" s="189">
        <v>1</v>
      </c>
      <c r="S20" s="164"/>
      <c r="T20" s="139"/>
      <c r="U20" s="189">
        <v>1</v>
      </c>
      <c r="V20" s="141" t="s">
        <v>291</v>
      </c>
      <c r="W20" s="208">
        <v>45058</v>
      </c>
      <c r="X20" s="197">
        <v>0</v>
      </c>
      <c r="Y20" s="354" t="s">
        <v>431</v>
      </c>
      <c r="Z20" s="355">
        <v>45184</v>
      </c>
      <c r="AA20" s="356">
        <v>0</v>
      </c>
      <c r="AB20" s="94" t="s">
        <v>431</v>
      </c>
      <c r="AC20" s="399">
        <v>45308</v>
      </c>
      <c r="AD20" s="199">
        <v>0</v>
      </c>
      <c r="AE20" s="198">
        <f t="shared" si="0"/>
        <v>0</v>
      </c>
      <c r="AF20" s="37">
        <f t="shared" si="1"/>
        <v>0</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0</v>
      </c>
      <c r="BZ20" s="172">
        <f t="shared" si="3"/>
        <v>0</v>
      </c>
      <c r="CA20" s="1"/>
      <c r="CB20" s="1"/>
      <c r="CC20" s="1"/>
      <c r="CD20" s="1"/>
      <c r="CE20" s="1"/>
      <c r="CF20" s="1"/>
      <c r="CG20" s="1"/>
      <c r="CH20" s="1"/>
      <c r="CI20" s="1"/>
      <c r="CJ20" s="1"/>
      <c r="CK20" s="1"/>
      <c r="CL20" s="1"/>
      <c r="CM20" s="1"/>
      <c r="CN20" s="1"/>
      <c r="CO20" s="1"/>
      <c r="CP20" s="1"/>
      <c r="CQ20" s="1"/>
      <c r="CR20" s="1"/>
      <c r="CS20" s="1"/>
      <c r="CT20" s="1"/>
    </row>
    <row r="21" spans="1:98" ht="63.75" customHeight="1" thickBot="1">
      <c r="A21" s="1"/>
      <c r="B21" s="1"/>
      <c r="C21" s="651"/>
      <c r="D21" s="652"/>
      <c r="E21" s="652"/>
      <c r="F21" s="652"/>
      <c r="G21" s="652"/>
      <c r="H21" s="652"/>
      <c r="I21" s="652"/>
      <c r="J21" s="652"/>
      <c r="K21" s="652"/>
      <c r="L21" s="652"/>
      <c r="M21" s="652"/>
      <c r="N21" s="652"/>
      <c r="O21" s="652"/>
      <c r="P21" s="652"/>
      <c r="Q21" s="652"/>
      <c r="R21" s="652"/>
      <c r="S21" s="652"/>
      <c r="T21" s="652"/>
      <c r="U21" s="653"/>
      <c r="V21" s="654" t="s">
        <v>41</v>
      </c>
      <c r="W21" s="655"/>
      <c r="X21" s="655"/>
      <c r="Y21" s="655"/>
      <c r="Z21" s="655"/>
      <c r="AA21" s="655"/>
      <c r="AB21" s="655"/>
      <c r="AC21" s="655"/>
      <c r="AD21" s="655"/>
      <c r="AE21" s="655"/>
      <c r="AF21" s="656"/>
      <c r="AG21" s="654" t="s">
        <v>43</v>
      </c>
      <c r="AH21" s="655"/>
      <c r="AI21" s="655"/>
      <c r="AJ21" s="655"/>
      <c r="AK21" s="655"/>
      <c r="AL21" s="655"/>
      <c r="AM21" s="655"/>
      <c r="AN21" s="655"/>
      <c r="AO21" s="655"/>
      <c r="AP21" s="655"/>
      <c r="AQ21" s="656"/>
      <c r="AR21" s="654" t="s">
        <v>45</v>
      </c>
      <c r="AS21" s="655"/>
      <c r="AT21" s="655"/>
      <c r="AU21" s="655"/>
      <c r="AV21" s="655"/>
      <c r="AW21" s="655"/>
      <c r="AX21" s="655"/>
      <c r="AY21" s="655"/>
      <c r="AZ21" s="655"/>
      <c r="BA21" s="655"/>
      <c r="BB21" s="656"/>
      <c r="BC21" s="654" t="s">
        <v>47</v>
      </c>
      <c r="BD21" s="655"/>
      <c r="BE21" s="655"/>
      <c r="BF21" s="655"/>
      <c r="BG21" s="655"/>
      <c r="BH21" s="655"/>
      <c r="BI21" s="655"/>
      <c r="BJ21" s="655"/>
      <c r="BK21" s="655"/>
      <c r="BL21" s="655"/>
      <c r="BM21" s="656"/>
      <c r="BN21" s="654" t="s">
        <v>41</v>
      </c>
      <c r="BO21" s="655"/>
      <c r="BP21" s="655"/>
      <c r="BQ21" s="655"/>
      <c r="BR21" s="655"/>
      <c r="BS21" s="655"/>
      <c r="BT21" s="655"/>
      <c r="BU21" s="655"/>
      <c r="BV21" s="655"/>
      <c r="BW21" s="655"/>
      <c r="BX21" s="655"/>
      <c r="BY21" s="76" t="s">
        <v>52</v>
      </c>
      <c r="BZ21" s="408">
        <f>(BZ18+BZ19+BZ20)/3</f>
        <v>6.6666666666666666E-2</v>
      </c>
      <c r="CA21" s="1"/>
      <c r="CB21" s="1"/>
      <c r="CC21" s="1"/>
      <c r="CD21" s="1"/>
      <c r="CE21" s="1"/>
      <c r="CF21" s="1"/>
      <c r="CG21" s="1"/>
      <c r="CH21" s="1"/>
      <c r="CI21" s="1"/>
      <c r="CJ21" s="1"/>
      <c r="CK21" s="1"/>
      <c r="CL21" s="1"/>
      <c r="CM21" s="1"/>
      <c r="CN21" s="1"/>
      <c r="CO21" s="1"/>
      <c r="CP21" s="1"/>
      <c r="CQ21" s="1"/>
      <c r="CR21" s="1"/>
      <c r="CS21" s="1"/>
      <c r="CT21" s="1"/>
    </row>
    <row r="22" spans="1:98" ht="51.75" customHeight="1">
      <c r="A22" s="1"/>
      <c r="B22" s="1"/>
      <c r="C22" s="636" t="s">
        <v>11</v>
      </c>
      <c r="D22" s="637"/>
      <c r="E22" s="637"/>
      <c r="F22" s="637"/>
      <c r="G22" s="637"/>
      <c r="H22" s="637"/>
      <c r="I22" s="637"/>
      <c r="J22" s="637"/>
      <c r="K22" s="637"/>
      <c r="L22" s="637"/>
      <c r="M22" s="637"/>
      <c r="N22" s="637"/>
      <c r="O22" s="637"/>
      <c r="P22" s="637"/>
      <c r="Q22" s="637"/>
      <c r="R22" s="637"/>
      <c r="S22" s="637"/>
      <c r="T22" s="1"/>
      <c r="U22" s="1"/>
      <c r="V22" s="638" t="s">
        <v>29</v>
      </c>
      <c r="W22" s="639"/>
      <c r="X22" s="640"/>
      <c r="Y22" s="641" t="s">
        <v>34</v>
      </c>
      <c r="Z22" s="639"/>
      <c r="AA22" s="640"/>
      <c r="AB22" s="641" t="s">
        <v>82</v>
      </c>
      <c r="AC22" s="639"/>
      <c r="AD22" s="642"/>
      <c r="AE22" s="643" t="s">
        <v>38</v>
      </c>
      <c r="AF22" s="645" t="s">
        <v>39</v>
      </c>
      <c r="AG22" s="681" t="s">
        <v>29</v>
      </c>
      <c r="AH22" s="682"/>
      <c r="AI22" s="683"/>
      <c r="AJ22" s="684" t="s">
        <v>34</v>
      </c>
      <c r="AK22" s="682"/>
      <c r="AL22" s="683"/>
      <c r="AM22" s="684" t="s">
        <v>34</v>
      </c>
      <c r="AN22" s="682"/>
      <c r="AO22" s="683"/>
      <c r="AP22" s="662" t="s">
        <v>38</v>
      </c>
      <c r="AQ22" s="676" t="s">
        <v>39</v>
      </c>
      <c r="AR22" s="633" t="s">
        <v>29</v>
      </c>
      <c r="AS22" s="634"/>
      <c r="AT22" s="635"/>
      <c r="AU22" s="633" t="s">
        <v>34</v>
      </c>
      <c r="AV22" s="634"/>
      <c r="AW22" s="635"/>
      <c r="AX22" s="633" t="s">
        <v>34</v>
      </c>
      <c r="AY22" s="634"/>
      <c r="AZ22" s="635"/>
      <c r="BA22" s="662" t="s">
        <v>38</v>
      </c>
      <c r="BB22" s="676" t="s">
        <v>39</v>
      </c>
      <c r="BC22" s="673" t="s">
        <v>29</v>
      </c>
      <c r="BD22" s="674"/>
      <c r="BE22" s="675"/>
      <c r="BF22" s="673" t="s">
        <v>34</v>
      </c>
      <c r="BG22" s="674"/>
      <c r="BH22" s="675"/>
      <c r="BI22" s="673" t="s">
        <v>34</v>
      </c>
      <c r="BJ22" s="674"/>
      <c r="BK22" s="675"/>
      <c r="BL22" s="662" t="s">
        <v>38</v>
      </c>
      <c r="BM22" s="676" t="s">
        <v>39</v>
      </c>
      <c r="BN22" s="678" t="s">
        <v>29</v>
      </c>
      <c r="BO22" s="679"/>
      <c r="BP22" s="680"/>
      <c r="BQ22" s="678" t="s">
        <v>34</v>
      </c>
      <c r="BR22" s="679"/>
      <c r="BS22" s="680"/>
      <c r="BT22" s="678" t="s">
        <v>34</v>
      </c>
      <c r="BU22" s="679"/>
      <c r="BV22" s="680"/>
      <c r="BW22" s="662" t="s">
        <v>38</v>
      </c>
      <c r="BX22" s="664" t="s">
        <v>39</v>
      </c>
      <c r="BY22" s="666" t="s">
        <v>50</v>
      </c>
      <c r="BZ22" s="666"/>
      <c r="CA22" s="1"/>
      <c r="CB22" s="1"/>
      <c r="CC22" s="1"/>
      <c r="CD22" s="1"/>
      <c r="CE22" s="1"/>
      <c r="CF22" s="1"/>
      <c r="CG22" s="1"/>
      <c r="CH22" s="1"/>
      <c r="CI22" s="1"/>
      <c r="CJ22" s="1"/>
      <c r="CK22" s="1"/>
      <c r="CL22" s="1"/>
      <c r="CM22" s="1"/>
      <c r="CN22" s="1"/>
      <c r="CO22" s="1"/>
      <c r="CP22" s="1"/>
      <c r="CQ22" s="1"/>
      <c r="CR22" s="1"/>
      <c r="CS22" s="1"/>
      <c r="CT22" s="1"/>
    </row>
    <row r="23" spans="1:98" ht="57" customHeight="1">
      <c r="A23" s="1"/>
      <c r="B23" s="1"/>
      <c r="C23" s="667" t="s">
        <v>91</v>
      </c>
      <c r="D23" s="668"/>
      <c r="E23" s="668"/>
      <c r="F23" s="668"/>
      <c r="G23" s="669"/>
      <c r="H23" s="667" t="s">
        <v>64</v>
      </c>
      <c r="I23" s="668"/>
      <c r="J23" s="668"/>
      <c r="K23" s="668"/>
      <c r="L23" s="668"/>
      <c r="M23" s="668"/>
      <c r="N23" s="668"/>
      <c r="O23" s="668"/>
      <c r="P23" s="668"/>
      <c r="Q23" s="668"/>
      <c r="R23" s="668"/>
      <c r="S23" s="669"/>
      <c r="T23" s="1"/>
      <c r="U23" s="1"/>
      <c r="V23" s="67" t="s">
        <v>35</v>
      </c>
      <c r="W23" s="26" t="s">
        <v>78</v>
      </c>
      <c r="X23" s="31" t="s">
        <v>76</v>
      </c>
      <c r="Y23" s="30" t="s">
        <v>36</v>
      </c>
      <c r="Z23" s="26" t="s">
        <v>79</v>
      </c>
      <c r="AA23" s="31" t="s">
        <v>77</v>
      </c>
      <c r="AB23" s="30" t="s">
        <v>37</v>
      </c>
      <c r="AC23" s="26" t="s">
        <v>80</v>
      </c>
      <c r="AD23" s="68" t="s">
        <v>81</v>
      </c>
      <c r="AE23" s="644"/>
      <c r="AF23" s="646"/>
      <c r="AG23" s="126" t="s">
        <v>35</v>
      </c>
      <c r="AH23" s="124" t="s">
        <v>78</v>
      </c>
      <c r="AI23" s="125" t="s">
        <v>76</v>
      </c>
      <c r="AJ23" s="123" t="s">
        <v>36</v>
      </c>
      <c r="AK23" s="124" t="s">
        <v>79</v>
      </c>
      <c r="AL23" s="125" t="s">
        <v>77</v>
      </c>
      <c r="AM23" s="123" t="s">
        <v>37</v>
      </c>
      <c r="AN23" s="124" t="s">
        <v>80</v>
      </c>
      <c r="AO23" s="125" t="s">
        <v>81</v>
      </c>
      <c r="AP23" s="663"/>
      <c r="AQ23" s="677"/>
      <c r="AR23" s="46" t="s">
        <v>35</v>
      </c>
      <c r="AS23" s="47" t="s">
        <v>78</v>
      </c>
      <c r="AT23" s="48" t="s">
        <v>76</v>
      </c>
      <c r="AU23" s="46" t="s">
        <v>36</v>
      </c>
      <c r="AV23" s="47" t="s">
        <v>79</v>
      </c>
      <c r="AW23" s="48" t="s">
        <v>77</v>
      </c>
      <c r="AX23" s="46" t="s">
        <v>37</v>
      </c>
      <c r="AY23" s="47" t="s">
        <v>80</v>
      </c>
      <c r="AZ23" s="48" t="s">
        <v>81</v>
      </c>
      <c r="BA23" s="663"/>
      <c r="BB23" s="677"/>
      <c r="BC23" s="49" t="s">
        <v>35</v>
      </c>
      <c r="BD23" s="50" t="s">
        <v>78</v>
      </c>
      <c r="BE23" s="51" t="s">
        <v>76</v>
      </c>
      <c r="BF23" s="49" t="s">
        <v>36</v>
      </c>
      <c r="BG23" s="50" t="s">
        <v>79</v>
      </c>
      <c r="BH23" s="51" t="s">
        <v>77</v>
      </c>
      <c r="BI23" s="49" t="s">
        <v>37</v>
      </c>
      <c r="BJ23" s="50" t="s">
        <v>80</v>
      </c>
      <c r="BK23" s="51" t="s">
        <v>81</v>
      </c>
      <c r="BL23" s="663"/>
      <c r="BM23" s="677"/>
      <c r="BN23" s="52" t="s">
        <v>35</v>
      </c>
      <c r="BO23" s="53" t="s">
        <v>78</v>
      </c>
      <c r="BP23" s="54" t="s">
        <v>76</v>
      </c>
      <c r="BQ23" s="52" t="s">
        <v>36</v>
      </c>
      <c r="BR23" s="53" t="s">
        <v>79</v>
      </c>
      <c r="BS23" s="54" t="s">
        <v>77</v>
      </c>
      <c r="BT23" s="52" t="s">
        <v>37</v>
      </c>
      <c r="BU23" s="53" t="s">
        <v>80</v>
      </c>
      <c r="BV23" s="54" t="s">
        <v>81</v>
      </c>
      <c r="BW23" s="663"/>
      <c r="BX23" s="665"/>
      <c r="BY23" s="22" t="s">
        <v>54</v>
      </c>
      <c r="BZ23" s="56" t="s">
        <v>50</v>
      </c>
      <c r="CA23" s="1"/>
      <c r="CB23" s="1"/>
      <c r="CC23" s="1"/>
      <c r="CD23" s="1"/>
      <c r="CE23" s="1"/>
      <c r="CF23" s="1"/>
      <c r="CG23" s="1"/>
      <c r="CH23" s="1"/>
      <c r="CI23" s="1"/>
      <c r="CJ23" s="1"/>
      <c r="CK23" s="1"/>
      <c r="CL23" s="1"/>
      <c r="CM23" s="1"/>
      <c r="CN23" s="1"/>
      <c r="CO23" s="1"/>
      <c r="CP23" s="1"/>
      <c r="CQ23" s="1"/>
      <c r="CR23" s="1"/>
      <c r="CS23" s="1"/>
      <c r="CT23" s="1"/>
    </row>
    <row r="24" spans="1:98" ht="57.75" customHeight="1" thickBot="1">
      <c r="A24" s="1"/>
      <c r="B24" s="1"/>
      <c r="C24" s="667" t="s">
        <v>57</v>
      </c>
      <c r="D24" s="668"/>
      <c r="E24" s="668"/>
      <c r="F24" s="668"/>
      <c r="G24" s="669"/>
      <c r="H24" s="670" t="s">
        <v>65</v>
      </c>
      <c r="I24" s="671"/>
      <c r="J24" s="671"/>
      <c r="K24" s="671"/>
      <c r="L24" s="671"/>
      <c r="M24" s="671"/>
      <c r="N24" s="671"/>
      <c r="O24" s="671"/>
      <c r="P24" s="671"/>
      <c r="Q24" s="671"/>
      <c r="R24" s="671"/>
      <c r="S24" s="672"/>
      <c r="T24" s="1"/>
      <c r="U24" s="1"/>
      <c r="V24" s="186">
        <v>250000000</v>
      </c>
      <c r="W24" s="178">
        <v>119895738</v>
      </c>
      <c r="X24" s="207"/>
      <c r="Y24" s="211"/>
      <c r="Z24" s="178">
        <v>54033633</v>
      </c>
      <c r="AA24" s="207"/>
      <c r="AB24" s="214">
        <f>V24</f>
        <v>250000000</v>
      </c>
      <c r="AC24" s="421">
        <f>210948816-Z24-W24</f>
        <v>37019445</v>
      </c>
      <c r="AD24" s="213"/>
      <c r="AE24" s="218">
        <f>W24+Z24+AC24</f>
        <v>210948816</v>
      </c>
      <c r="AF24" s="216">
        <f>AE24/AB24</f>
        <v>0.84379526400000004</v>
      </c>
      <c r="AG24" s="39"/>
      <c r="AH24" s="28"/>
      <c r="AI24" s="41"/>
      <c r="AJ24" s="40"/>
      <c r="AK24" s="28"/>
      <c r="AL24" s="41"/>
      <c r="AM24" s="43"/>
      <c r="AN24" s="44"/>
      <c r="AO24" s="45"/>
      <c r="AP24" s="42"/>
      <c r="AQ24" s="29"/>
      <c r="AR24" s="40"/>
      <c r="AS24" s="28"/>
      <c r="AT24" s="41"/>
      <c r="AU24" s="40"/>
      <c r="AV24" s="28"/>
      <c r="AW24" s="41"/>
      <c r="AX24" s="43"/>
      <c r="AY24" s="44"/>
      <c r="AZ24" s="45"/>
      <c r="BA24" s="42"/>
      <c r="BB24" s="29"/>
      <c r="BC24" s="40"/>
      <c r="BD24" s="28"/>
      <c r="BE24" s="41"/>
      <c r="BF24" s="40"/>
      <c r="BG24" s="28"/>
      <c r="BH24" s="41"/>
      <c r="BI24" s="43"/>
      <c r="BJ24" s="44"/>
      <c r="BK24" s="45"/>
      <c r="BL24" s="42"/>
      <c r="BM24" s="29"/>
      <c r="BN24" s="40"/>
      <c r="BO24" s="28"/>
      <c r="BP24" s="41"/>
      <c r="BQ24" s="40"/>
      <c r="BR24" s="28"/>
      <c r="BS24" s="41"/>
      <c r="BT24" s="43"/>
      <c r="BU24" s="44"/>
      <c r="BV24" s="45"/>
      <c r="BW24" s="42"/>
      <c r="BX24" s="55"/>
      <c r="BY24" s="372">
        <f>AB24+AM24+AX24+BI24+BT24</f>
        <v>250000000</v>
      </c>
      <c r="BZ24" s="372">
        <f>AE24+AP24+BA24+BL24+BW24</f>
        <v>210948816</v>
      </c>
      <c r="CA24" s="1"/>
      <c r="CB24" s="1"/>
      <c r="CC24" s="1"/>
      <c r="CD24" s="1"/>
      <c r="CE24" s="1"/>
      <c r="CF24" s="1"/>
      <c r="CG24" s="1"/>
      <c r="CH24" s="1"/>
      <c r="CI24" s="1"/>
      <c r="CJ24" s="1"/>
      <c r="CK24" s="1"/>
      <c r="CL24" s="1"/>
      <c r="CM24" s="1"/>
      <c r="CN24" s="1"/>
      <c r="CO24" s="1"/>
      <c r="CP24" s="1"/>
      <c r="CQ24" s="1"/>
      <c r="CR24" s="1"/>
      <c r="CS24" s="1"/>
      <c r="CT24" s="1"/>
    </row>
    <row r="25" spans="1:98" ht="69.75" customHeight="1" thickBot="1">
      <c r="A25" s="1"/>
      <c r="B25" s="1"/>
      <c r="C25" s="667" t="s">
        <v>58</v>
      </c>
      <c r="D25" s="668"/>
      <c r="E25" s="668"/>
      <c r="F25" s="668"/>
      <c r="G25" s="669"/>
      <c r="H25" s="670" t="s">
        <v>66</v>
      </c>
      <c r="I25" s="671"/>
      <c r="J25" s="671"/>
      <c r="K25" s="671"/>
      <c r="L25" s="671"/>
      <c r="M25" s="671"/>
      <c r="N25" s="671"/>
      <c r="O25" s="671"/>
      <c r="P25" s="671"/>
      <c r="Q25" s="671"/>
      <c r="R25" s="671"/>
      <c r="S25" s="672"/>
      <c r="T25" s="1"/>
      <c r="U25" s="1"/>
      <c r="V25" s="726" t="s">
        <v>83</v>
      </c>
      <c r="W25" s="727"/>
      <c r="X25" s="728"/>
      <c r="Y25" s="729" t="s">
        <v>84</v>
      </c>
      <c r="Z25" s="727"/>
      <c r="AA25" s="728"/>
      <c r="AB25" s="730" t="s">
        <v>85</v>
      </c>
      <c r="AC25" s="731"/>
      <c r="AD25" s="732"/>
      <c r="AE25" s="1"/>
      <c r="AF25" s="1"/>
      <c r="AG25" s="714" t="s">
        <v>83</v>
      </c>
      <c r="AH25" s="715"/>
      <c r="AI25" s="716"/>
      <c r="AJ25" s="714" t="s">
        <v>84</v>
      </c>
      <c r="AK25" s="715"/>
      <c r="AL25" s="716"/>
      <c r="AM25" s="717" t="s">
        <v>85</v>
      </c>
      <c r="AN25" s="718"/>
      <c r="AO25" s="719"/>
      <c r="AP25" s="1"/>
      <c r="AQ25" s="1"/>
      <c r="AR25" s="720" t="s">
        <v>28</v>
      </c>
      <c r="AS25" s="721"/>
      <c r="AT25" s="722"/>
      <c r="AU25" s="720" t="s">
        <v>89</v>
      </c>
      <c r="AV25" s="721"/>
      <c r="AW25" s="722"/>
      <c r="AX25" s="723" t="s">
        <v>90</v>
      </c>
      <c r="AY25" s="724"/>
      <c r="AZ25" s="725"/>
      <c r="BA25" s="1"/>
      <c r="BB25" s="1"/>
      <c r="BC25" s="685" t="s">
        <v>83</v>
      </c>
      <c r="BD25" s="686"/>
      <c r="BE25" s="687"/>
      <c r="BF25" s="685" t="s">
        <v>84</v>
      </c>
      <c r="BG25" s="686"/>
      <c r="BH25" s="687"/>
      <c r="BI25" s="688" t="s">
        <v>85</v>
      </c>
      <c r="BJ25" s="689"/>
      <c r="BK25" s="690"/>
      <c r="BL25" s="1"/>
      <c r="BM25" s="1"/>
      <c r="BN25" s="691" t="s">
        <v>83</v>
      </c>
      <c r="BO25" s="692"/>
      <c r="BP25" s="693"/>
      <c r="BQ25" s="691" t="s">
        <v>84</v>
      </c>
      <c r="BR25" s="692"/>
      <c r="BS25" s="693"/>
      <c r="BT25" s="694" t="s">
        <v>85</v>
      </c>
      <c r="BU25" s="695"/>
      <c r="BV25" s="696"/>
      <c r="BW25" s="1"/>
      <c r="BX25" s="1"/>
      <c r="BY25" s="76" t="s">
        <v>53</v>
      </c>
      <c r="BZ25" s="376">
        <f>BZ24/BY24</f>
        <v>0.84379526400000004</v>
      </c>
      <c r="CA25" s="1"/>
      <c r="CB25" s="1"/>
      <c r="CC25" s="1"/>
      <c r="CD25" s="1"/>
      <c r="CE25" s="1"/>
      <c r="CF25" s="1"/>
      <c r="CG25" s="1"/>
      <c r="CH25" s="1"/>
      <c r="CI25" s="1"/>
      <c r="CJ25" s="1"/>
      <c r="CK25" s="1"/>
      <c r="CL25" s="1"/>
      <c r="CM25" s="1"/>
      <c r="CN25" s="1"/>
      <c r="CO25" s="1"/>
      <c r="CP25" s="1"/>
      <c r="CQ25" s="1"/>
      <c r="CR25" s="1"/>
      <c r="CS25" s="1"/>
      <c r="CT25" s="1"/>
    </row>
    <row r="26" spans="1:98" ht="31.5" customHeight="1">
      <c r="A26" s="1"/>
      <c r="B26" s="1"/>
      <c r="C26" s="667" t="s">
        <v>59</v>
      </c>
      <c r="D26" s="668"/>
      <c r="E26" s="668"/>
      <c r="F26" s="668"/>
      <c r="G26" s="669"/>
      <c r="H26" s="670" t="s">
        <v>67</v>
      </c>
      <c r="I26" s="671"/>
      <c r="J26" s="671"/>
      <c r="K26" s="671"/>
      <c r="L26" s="671"/>
      <c r="M26" s="671"/>
      <c r="N26" s="671"/>
      <c r="O26" s="671"/>
      <c r="P26" s="671"/>
      <c r="Q26" s="671"/>
      <c r="R26" s="671"/>
      <c r="S26" s="672"/>
      <c r="T26" s="1"/>
      <c r="U26" s="1"/>
      <c r="V26" s="740"/>
      <c r="W26" s="741"/>
      <c r="X26" s="742"/>
      <c r="Y26" s="703"/>
      <c r="Z26" s="704"/>
      <c r="AA26" s="705"/>
      <c r="AB26" s="709"/>
      <c r="AC26" s="710"/>
      <c r="AD26" s="711"/>
      <c r="AE26" s="377"/>
      <c r="AF26" s="1"/>
      <c r="AG26" s="703"/>
      <c r="AH26" s="704"/>
      <c r="AI26" s="705"/>
      <c r="AJ26" s="703"/>
      <c r="AK26" s="704"/>
      <c r="AL26" s="705"/>
      <c r="AM26" s="709"/>
      <c r="AN26" s="710"/>
      <c r="AO26" s="736"/>
      <c r="AP26" s="1"/>
      <c r="AQ26" s="1"/>
      <c r="AR26" s="703"/>
      <c r="AS26" s="704"/>
      <c r="AT26" s="705"/>
      <c r="AU26" s="703"/>
      <c r="AV26" s="704"/>
      <c r="AW26" s="705"/>
      <c r="AX26" s="709"/>
      <c r="AY26" s="710"/>
      <c r="AZ26" s="736"/>
      <c r="BA26" s="1"/>
      <c r="BB26" s="1"/>
      <c r="BC26" s="703"/>
      <c r="BD26" s="704"/>
      <c r="BE26" s="705"/>
      <c r="BF26" s="703"/>
      <c r="BG26" s="704"/>
      <c r="BH26" s="705"/>
      <c r="BI26" s="709"/>
      <c r="BJ26" s="710"/>
      <c r="BK26" s="736"/>
      <c r="BL26" s="1"/>
      <c r="BM26" s="1"/>
      <c r="BN26" s="703"/>
      <c r="BO26" s="704"/>
      <c r="BP26" s="705"/>
      <c r="BQ26" s="703"/>
      <c r="BR26" s="704"/>
      <c r="BS26" s="705"/>
      <c r="BT26" s="709"/>
      <c r="BU26" s="710"/>
      <c r="BV26" s="736"/>
      <c r="BW26" s="1"/>
      <c r="BX26" s="1"/>
      <c r="BY26" s="1"/>
      <c r="BZ26" s="1"/>
      <c r="CA26" s="1"/>
      <c r="CB26" s="1"/>
      <c r="CC26" s="1"/>
      <c r="CD26" s="1"/>
      <c r="CE26" s="1"/>
      <c r="CF26" s="1"/>
      <c r="CG26" s="1"/>
      <c r="CH26" s="1"/>
      <c r="CI26" s="1"/>
      <c r="CJ26" s="1"/>
      <c r="CK26" s="1"/>
      <c r="CL26" s="1"/>
      <c r="CM26" s="1"/>
      <c r="CN26" s="1"/>
      <c r="CO26" s="1"/>
      <c r="CP26" s="1"/>
      <c r="CQ26" s="1"/>
      <c r="CR26" s="1"/>
    </row>
    <row r="27" spans="1:98" ht="30.75" customHeight="1">
      <c r="A27" s="1"/>
      <c r="B27" s="1"/>
      <c r="C27" s="667" t="s">
        <v>60</v>
      </c>
      <c r="D27" s="668"/>
      <c r="E27" s="668"/>
      <c r="F27" s="668"/>
      <c r="G27" s="669"/>
      <c r="H27" s="670" t="s">
        <v>68</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40.5" customHeight="1">
      <c r="A28" s="1"/>
      <c r="B28" s="1"/>
      <c r="C28" s="737" t="s">
        <v>61</v>
      </c>
      <c r="D28" s="738"/>
      <c r="E28" s="738"/>
      <c r="F28" s="738"/>
      <c r="G28" s="739"/>
      <c r="H28" s="670" t="s">
        <v>69</v>
      </c>
      <c r="I28" s="671"/>
      <c r="J28" s="671"/>
      <c r="K28" s="671"/>
      <c r="L28" s="671"/>
      <c r="M28" s="671"/>
      <c r="N28" s="671"/>
      <c r="O28" s="671"/>
      <c r="P28" s="671"/>
      <c r="Q28" s="671"/>
      <c r="R28" s="671"/>
      <c r="S28" s="672"/>
      <c r="T28" s="1"/>
      <c r="U28" s="1"/>
      <c r="V28" s="740"/>
      <c r="W28" s="741"/>
      <c r="X28" s="742"/>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32.25" customHeight="1">
      <c r="A29" s="1"/>
      <c r="B29" s="1"/>
      <c r="C29" s="667" t="s">
        <v>62</v>
      </c>
      <c r="D29" s="668"/>
      <c r="E29" s="668"/>
      <c r="F29" s="668"/>
      <c r="G29" s="669"/>
      <c r="H29" s="670" t="s">
        <v>70</v>
      </c>
      <c r="I29" s="671"/>
      <c r="J29" s="671"/>
      <c r="K29" s="671"/>
      <c r="L29" s="671"/>
      <c r="M29" s="671"/>
      <c r="N29" s="671"/>
      <c r="O29" s="671"/>
      <c r="P29" s="671"/>
      <c r="Q29" s="671"/>
      <c r="R29" s="671"/>
      <c r="S29" s="672"/>
      <c r="T29" s="1"/>
      <c r="U29" s="1"/>
      <c r="V29" s="740"/>
      <c r="W29" s="741"/>
      <c r="X29" s="742"/>
      <c r="Y29" s="703"/>
      <c r="Z29" s="704"/>
      <c r="AA29" s="705"/>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row>
    <row r="30" spans="1:98" ht="42" customHeight="1" thickBot="1">
      <c r="A30" s="1"/>
      <c r="B30" s="1"/>
      <c r="C30" s="667" t="s">
        <v>63</v>
      </c>
      <c r="D30" s="668"/>
      <c r="E30" s="668"/>
      <c r="F30" s="668"/>
      <c r="G30" s="669"/>
      <c r="H30" s="667"/>
      <c r="I30" s="668"/>
      <c r="J30" s="668"/>
      <c r="K30" s="668"/>
      <c r="L30" s="668"/>
      <c r="M30" s="668"/>
      <c r="N30" s="668"/>
      <c r="O30" s="668"/>
      <c r="P30" s="668"/>
      <c r="Q30" s="668"/>
      <c r="R30" s="668"/>
      <c r="S30" s="669"/>
      <c r="T30" s="1"/>
      <c r="U30" s="1"/>
      <c r="V30" s="743"/>
      <c r="W30" s="744"/>
      <c r="X30" s="745"/>
      <c r="Y30" s="706"/>
      <c r="Z30" s="707"/>
      <c r="AA30" s="708"/>
      <c r="AB30" s="706"/>
      <c r="AC30" s="707"/>
      <c r="AD30" s="713"/>
      <c r="AE30" s="1"/>
      <c r="AF30" s="1"/>
      <c r="AG30" s="733"/>
      <c r="AH30" s="734"/>
      <c r="AI30" s="735"/>
      <c r="AJ30" s="733"/>
      <c r="AK30" s="734"/>
      <c r="AL30" s="735"/>
      <c r="AM30" s="733"/>
      <c r="AN30" s="734"/>
      <c r="AO30" s="735"/>
      <c r="AP30" s="1"/>
      <c r="AQ30" s="1"/>
      <c r="AR30" s="733"/>
      <c r="AS30" s="734"/>
      <c r="AT30" s="735"/>
      <c r="AU30" s="733"/>
      <c r="AV30" s="734"/>
      <c r="AW30" s="735"/>
      <c r="AX30" s="733"/>
      <c r="AY30" s="734"/>
      <c r="AZ30" s="735"/>
      <c r="BA30" s="1"/>
      <c r="BB30" s="1"/>
      <c r="BC30" s="733"/>
      <c r="BD30" s="734"/>
      <c r="BE30" s="735"/>
      <c r="BF30" s="733"/>
      <c r="BG30" s="734"/>
      <c r="BH30" s="735"/>
      <c r="BI30" s="733"/>
      <c r="BJ30" s="734"/>
      <c r="BK30" s="735"/>
      <c r="BL30" s="1"/>
      <c r="BM30" s="1"/>
      <c r="BN30" s="733"/>
      <c r="BO30" s="734"/>
      <c r="BP30" s="735"/>
      <c r="BQ30" s="733"/>
      <c r="BR30" s="734"/>
      <c r="BS30" s="735"/>
      <c r="BT30" s="733"/>
      <c r="BU30" s="734"/>
      <c r="BV30" s="735"/>
      <c r="BW30" s="1"/>
      <c r="BX30" s="1"/>
      <c r="BY30" s="1"/>
      <c r="BZ30" s="1"/>
      <c r="CA30" s="1"/>
      <c r="CB30" s="1"/>
      <c r="CC30" s="1"/>
      <c r="CD30" s="1"/>
      <c r="CE30" s="1"/>
      <c r="CF30" s="1"/>
      <c r="CG30" s="1"/>
      <c r="CH30" s="1"/>
      <c r="CI30" s="1"/>
      <c r="CJ30" s="1"/>
      <c r="CK30" s="1"/>
      <c r="CL30" s="1"/>
      <c r="CM30" s="1"/>
      <c r="CN30" s="1"/>
      <c r="CO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D37" s="14"/>
      <c r="F37" s="1"/>
      <c r="G37" s="1"/>
      <c r="H37" s="1"/>
      <c r="I37" s="1"/>
      <c r="J37" s="1"/>
      <c r="K37" s="1"/>
      <c r="L37" s="1"/>
      <c r="M37" s="14"/>
      <c r="N37" s="14"/>
      <c r="O37" s="14"/>
      <c r="P37" s="14"/>
      <c r="Q37" s="14"/>
      <c r="R37" s="1"/>
      <c r="S37" s="1"/>
      <c r="T37" s="1"/>
      <c r="U37" s="1"/>
      <c r="V37" s="1"/>
      <c r="W37" s="1"/>
      <c r="X37" s="1"/>
      <c r="Y37" s="1"/>
      <c r="Z37" s="14"/>
      <c r="AA37" s="14"/>
      <c r="AB37" s="14"/>
      <c r="AC37" s="14"/>
      <c r="AD37" s="14"/>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G38" s="1"/>
      <c r="H38" s="1"/>
      <c r="I38" s="15"/>
      <c r="J38" s="15"/>
      <c r="K38" s="15"/>
      <c r="L38" s="15"/>
      <c r="M38" s="15"/>
      <c r="N38" s="1"/>
      <c r="O38" s="1"/>
      <c r="P38" s="1"/>
      <c r="Q38" s="1"/>
      <c r="R38" s="1"/>
      <c r="S38" s="1"/>
      <c r="T38" s="1"/>
      <c r="U38" s="1"/>
      <c r="V38" s="19"/>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ustomHeight="1">
      <c r="A39" s="1"/>
      <c r="B39" s="1"/>
      <c r="C39" s="1"/>
      <c r="G39" s="1"/>
      <c r="H39" s="1"/>
      <c r="I39" s="16"/>
      <c r="J39" s="16"/>
      <c r="K39" s="16"/>
      <c r="L39" s="16"/>
      <c r="M39" s="16"/>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7"/>
      <c r="J40" s="17"/>
      <c r="K40" s="17"/>
      <c r="L40" s="17"/>
      <c r="M40" s="17"/>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4"/>
      <c r="H47" s="1"/>
      <c r="I47" s="1"/>
      <c r="J47" s="1"/>
      <c r="K47" s="1"/>
      <c r="L47" s="1"/>
      <c r="M47" s="1"/>
      <c r="N47" s="1"/>
      <c r="O47" s="14"/>
      <c r="P47" s="1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
      <c r="H48" s="1"/>
      <c r="I48" s="1"/>
      <c r="J48" s="19"/>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21"/>
      <c r="G52" s="2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2:AT22"/>
    <mergeCell ref="C22:S22"/>
    <mergeCell ref="V22:X22"/>
    <mergeCell ref="Y22:AA22"/>
    <mergeCell ref="AB22:AD22"/>
    <mergeCell ref="AE22:AE23"/>
    <mergeCell ref="AF22:AF23"/>
    <mergeCell ref="BY16:BY17"/>
    <mergeCell ref="BZ16:BZ17"/>
    <mergeCell ref="C21:U21"/>
    <mergeCell ref="V21:AF21"/>
    <mergeCell ref="AG21:AQ21"/>
    <mergeCell ref="AR21:BB21"/>
    <mergeCell ref="BC21:BM21"/>
    <mergeCell ref="BN21:BX21"/>
    <mergeCell ref="BM16:BM17"/>
    <mergeCell ref="BN16:BP16"/>
    <mergeCell ref="BQ16:BS16"/>
    <mergeCell ref="BT16:BV16"/>
    <mergeCell ref="BW16:BW17"/>
    <mergeCell ref="BX16:BX17"/>
    <mergeCell ref="BA16:BA17"/>
    <mergeCell ref="BB16:BB17"/>
    <mergeCell ref="BC16:BE16"/>
    <mergeCell ref="BW22:BW23"/>
    <mergeCell ref="BX22:BX23"/>
    <mergeCell ref="BY22:BZ22"/>
    <mergeCell ref="C23:G23"/>
    <mergeCell ref="H23:S23"/>
    <mergeCell ref="C24:G24"/>
    <mergeCell ref="H24:S24"/>
    <mergeCell ref="BI22:BK22"/>
    <mergeCell ref="BL22:BL23"/>
    <mergeCell ref="BM22:BM23"/>
    <mergeCell ref="BN22:BP22"/>
    <mergeCell ref="BQ22:BS22"/>
    <mergeCell ref="BT22:BV22"/>
    <mergeCell ref="AU22:AW22"/>
    <mergeCell ref="AX22:AZ22"/>
    <mergeCell ref="BA22:BA23"/>
    <mergeCell ref="BB22:BB23"/>
    <mergeCell ref="BC22:BE22"/>
    <mergeCell ref="BF22:BH22"/>
    <mergeCell ref="AG22:AI22"/>
    <mergeCell ref="AJ22:AL22"/>
    <mergeCell ref="AM22:AO22"/>
    <mergeCell ref="AP22:AP23"/>
    <mergeCell ref="AQ22:AQ23"/>
    <mergeCell ref="BF25:BH25"/>
    <mergeCell ref="BI25:BK25"/>
    <mergeCell ref="BN25:BP25"/>
    <mergeCell ref="BQ25:BS25"/>
    <mergeCell ref="BT25:BV25"/>
    <mergeCell ref="C26:G26"/>
    <mergeCell ref="H26:S26"/>
    <mergeCell ref="V26:X30"/>
    <mergeCell ref="Y26:AA30"/>
    <mergeCell ref="AB26:AD30"/>
    <mergeCell ref="AJ25:AL25"/>
    <mergeCell ref="AM25:AO25"/>
    <mergeCell ref="AR25:AT25"/>
    <mergeCell ref="AU25:AW25"/>
    <mergeCell ref="AX25:AZ25"/>
    <mergeCell ref="BC25:BE25"/>
    <mergeCell ref="C25:G25"/>
    <mergeCell ref="H25:S25"/>
    <mergeCell ref="V25:X25"/>
    <mergeCell ref="Y25:AA25"/>
    <mergeCell ref="AB25:AD25"/>
    <mergeCell ref="AG25:AI25"/>
    <mergeCell ref="BF26:BH30"/>
    <mergeCell ref="BI26:BK30"/>
    <mergeCell ref="BN26:BP30"/>
    <mergeCell ref="BQ26:BS30"/>
    <mergeCell ref="BT26:BV30"/>
    <mergeCell ref="AG26:AI30"/>
    <mergeCell ref="AJ26:AL30"/>
    <mergeCell ref="AM26:AO30"/>
    <mergeCell ref="AR26:AT30"/>
    <mergeCell ref="AU26:AW30"/>
    <mergeCell ref="AX26:AZ30"/>
    <mergeCell ref="C30:G30"/>
    <mergeCell ref="H30:S30"/>
    <mergeCell ref="C27:G27"/>
    <mergeCell ref="H27:S27"/>
    <mergeCell ref="C28:G28"/>
    <mergeCell ref="H28:S28"/>
    <mergeCell ref="C29:G29"/>
    <mergeCell ref="H29:S29"/>
    <mergeCell ref="BC26:BE30"/>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5A446-ABCB-4ADB-A96A-1B63F9E2C54E}">
  <sheetPr>
    <tabColor rgb="FF43E552"/>
  </sheetPr>
  <dimension ref="A1:CT71"/>
  <sheetViews>
    <sheetView topLeftCell="U11" zoomScale="60" zoomScaleNormal="60" workbookViewId="0">
      <selection activeCell="AB23" sqref="AB23:AD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6.28515625" customWidth="1"/>
    <col min="13" max="14" width="13.42578125" customWidth="1"/>
    <col min="15" max="15" width="16.28515625" customWidth="1"/>
    <col min="16" max="17" width="13.42578125" customWidth="1"/>
    <col min="18" max="18" width="15.140625" customWidth="1"/>
    <col min="19" max="20" width="13.140625" customWidth="1"/>
    <col min="21" max="21" width="15" customWidth="1"/>
    <col min="22" max="22" width="39.42578125" customWidth="1"/>
    <col min="23" max="23" width="23.140625" customWidth="1"/>
    <col min="24" max="27" width="20.7109375" customWidth="1"/>
    <col min="28" max="28" width="22.42578125" customWidth="1"/>
    <col min="29"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240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151</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152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270</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58.25" customHeight="1" thickBot="1">
      <c r="A18" s="1"/>
      <c r="B18" s="1"/>
      <c r="C18" s="135" t="s">
        <v>271</v>
      </c>
      <c r="D18" s="136" t="s">
        <v>272</v>
      </c>
      <c r="E18" s="137" t="s">
        <v>97</v>
      </c>
      <c r="F18" s="152">
        <v>9</v>
      </c>
      <c r="G18" s="157"/>
      <c r="H18" s="132"/>
      <c r="I18" s="158">
        <v>1</v>
      </c>
      <c r="J18" s="190"/>
      <c r="K18" s="131"/>
      <c r="L18" s="189">
        <v>1</v>
      </c>
      <c r="M18" s="190"/>
      <c r="N18" s="131"/>
      <c r="O18" s="189">
        <v>2</v>
      </c>
      <c r="P18" s="191"/>
      <c r="Q18" s="133"/>
      <c r="R18" s="189">
        <v>2</v>
      </c>
      <c r="S18" s="191"/>
      <c r="T18" s="134"/>
      <c r="U18" s="189">
        <v>3</v>
      </c>
      <c r="V18" s="141" t="s">
        <v>291</v>
      </c>
      <c r="W18" s="208">
        <v>45058</v>
      </c>
      <c r="X18" s="197">
        <v>0</v>
      </c>
      <c r="Y18" s="354" t="s">
        <v>422</v>
      </c>
      <c r="Z18" s="355">
        <v>45184</v>
      </c>
      <c r="AA18" s="356">
        <v>0</v>
      </c>
      <c r="AB18" s="405" t="s">
        <v>422</v>
      </c>
      <c r="AC18" s="406">
        <v>45308</v>
      </c>
      <c r="AD18" s="398">
        <v>1</v>
      </c>
      <c r="AE18" s="198">
        <f>X18+AA18+AD18</f>
        <v>1</v>
      </c>
      <c r="AF18" s="37">
        <f>AE18/F18</f>
        <v>0.1111111111111111</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413">
        <f>BW18+BL18+BA18+AP18+AE18</f>
        <v>1</v>
      </c>
      <c r="BZ18" s="414">
        <f>BY18/F18</f>
        <v>0.1111111111111111</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407">
        <f>BZ18</f>
        <v>0.1111111111111111</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36"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1581326698</v>
      </c>
      <c r="W22" s="178">
        <v>107763864</v>
      </c>
      <c r="X22" s="207"/>
      <c r="Y22" s="178">
        <v>80000000</v>
      </c>
      <c r="Z22" s="178">
        <v>454835195</v>
      </c>
      <c r="AA22" s="207"/>
      <c r="AB22" s="214">
        <f>V22+Y22</f>
        <v>1661326698</v>
      </c>
      <c r="AC22" s="178">
        <f>904112154-Z22-W22</f>
        <v>341513095</v>
      </c>
      <c r="AD22" s="213"/>
      <c r="AE22" s="218">
        <f>W22+Z22+AC22</f>
        <v>904112154</v>
      </c>
      <c r="AF22" s="216">
        <f>AE22/AB22</f>
        <v>0.54421093400137488</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1661326698</v>
      </c>
      <c r="BZ22" s="372">
        <f>AE22+AP22+BA22+BL22+BW22</f>
        <v>904112154</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6">
        <f>BZ22/BY22</f>
        <v>0.54421093400137488</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N24:BP28"/>
    <mergeCell ref="BQ24:BS28"/>
    <mergeCell ref="BT24:BV28"/>
    <mergeCell ref="AG24:AI28"/>
    <mergeCell ref="AJ24:AL28"/>
    <mergeCell ref="AM24:AO28"/>
    <mergeCell ref="AR24:AT28"/>
    <mergeCell ref="AU24:AW28"/>
    <mergeCell ref="AX24:AZ28"/>
    <mergeCell ref="C28:G28"/>
    <mergeCell ref="H28:S28"/>
    <mergeCell ref="C25:G25"/>
    <mergeCell ref="H25:S25"/>
    <mergeCell ref="C26:G26"/>
    <mergeCell ref="H26:S26"/>
    <mergeCell ref="C27:G27"/>
    <mergeCell ref="H27:S27"/>
    <mergeCell ref="BC24:BE28"/>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2849A-DB12-40CF-BA8B-34CC8AB6D800}">
  <sheetPr>
    <tabColor theme="7" tint="-0.249977111117893"/>
  </sheetPr>
  <dimension ref="A1:CT71"/>
  <sheetViews>
    <sheetView topLeftCell="A12" zoomScale="50" zoomScaleNormal="50" workbookViewId="0">
      <selection activeCell="AB24" sqref="AB24:AD28"/>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7" width="13.140625" customWidth="1"/>
    <col min="8" max="8" width="16.140625" customWidth="1"/>
    <col min="9" max="9" width="15" customWidth="1"/>
    <col min="10" max="10" width="13.140625" customWidth="1"/>
    <col min="11" max="11" width="14.28515625" customWidth="1"/>
    <col min="12" max="12" width="16.28515625" customWidth="1"/>
    <col min="13" max="14" width="13.42578125" customWidth="1"/>
    <col min="15" max="15" width="16.28515625" customWidth="1"/>
    <col min="16" max="17" width="13.42578125" customWidth="1"/>
    <col min="18" max="18" width="15.140625" customWidth="1"/>
    <col min="19" max="20" width="13.140625" customWidth="1"/>
    <col min="21" max="21" width="1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150</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240</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241</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776" t="s">
        <v>275</v>
      </c>
      <c r="E11" s="777"/>
      <c r="F11" s="777"/>
      <c r="G11" s="777"/>
      <c r="H11" s="777"/>
      <c r="I11" s="777"/>
      <c r="J11" s="77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6" customHeight="1" thickBot="1">
      <c r="A12" s="62"/>
      <c r="B12" s="62"/>
      <c r="C12" s="584"/>
      <c r="D12" s="779"/>
      <c r="E12" s="777"/>
      <c r="F12" s="777"/>
      <c r="G12" s="777"/>
      <c r="H12" s="777"/>
      <c r="I12" s="777"/>
      <c r="J12" s="77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2.75" customHeight="1" thickBot="1">
      <c r="A13" s="1"/>
      <c r="B13" s="1"/>
      <c r="C13" s="585"/>
      <c r="D13" s="780"/>
      <c r="E13" s="781"/>
      <c r="F13" s="781"/>
      <c r="G13" s="781"/>
      <c r="H13" s="781"/>
      <c r="I13" s="781"/>
      <c r="J13" s="78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42.5" customHeight="1" thickBot="1">
      <c r="A18" s="1"/>
      <c r="B18" s="1"/>
      <c r="C18" s="135" t="s">
        <v>276</v>
      </c>
      <c r="D18" s="136" t="s">
        <v>277</v>
      </c>
      <c r="E18" s="137" t="s">
        <v>97</v>
      </c>
      <c r="F18" s="152">
        <v>160</v>
      </c>
      <c r="G18" s="157">
        <v>30</v>
      </c>
      <c r="H18" s="131">
        <v>50</v>
      </c>
      <c r="I18" s="158">
        <v>20</v>
      </c>
      <c r="J18" s="190"/>
      <c r="K18" s="131"/>
      <c r="L18" s="189">
        <v>60</v>
      </c>
      <c r="M18" s="155"/>
      <c r="N18" s="132"/>
      <c r="O18" s="156"/>
      <c r="P18" s="163"/>
      <c r="Q18" s="144"/>
      <c r="R18" s="156"/>
      <c r="S18" s="163"/>
      <c r="T18" s="145"/>
      <c r="U18" s="156"/>
      <c r="V18" s="141" t="s">
        <v>291</v>
      </c>
      <c r="W18" s="208">
        <v>45058</v>
      </c>
      <c r="X18" s="197">
        <v>0</v>
      </c>
      <c r="Y18" s="354" t="s">
        <v>423</v>
      </c>
      <c r="Z18" s="355">
        <v>45184</v>
      </c>
      <c r="AA18" s="356">
        <v>0</v>
      </c>
      <c r="AB18" s="94" t="s">
        <v>423</v>
      </c>
      <c r="AC18" s="399">
        <v>45308</v>
      </c>
      <c r="AD18" s="199">
        <v>160</v>
      </c>
      <c r="AE18" s="198">
        <f>X18+AA18+AD18</f>
        <v>160</v>
      </c>
      <c r="AF18" s="37">
        <f>AE18/F18</f>
        <v>1</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160</v>
      </c>
      <c r="BZ18" s="171">
        <f>BY18/F18</f>
        <v>1</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427">
        <f>BZ18</f>
        <v>1</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36"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60000000</v>
      </c>
      <c r="W22" s="178">
        <v>58826000</v>
      </c>
      <c r="X22" s="207"/>
      <c r="Y22" s="211"/>
      <c r="Z22" s="210"/>
      <c r="AA22" s="207"/>
      <c r="AB22" s="214">
        <f>V22</f>
        <v>60000000</v>
      </c>
      <c r="AC22" s="214"/>
      <c r="AD22" s="213"/>
      <c r="AE22" s="218">
        <f>W22+Z22+AC22</f>
        <v>58826000</v>
      </c>
      <c r="AF22" s="216">
        <f>AE22/AB22</f>
        <v>0.98043333333333338</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60000000</v>
      </c>
      <c r="BZ22" s="372">
        <f>AE22+AP22+BA22+BL22+BW22</f>
        <v>58826000</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6">
        <f>BZ22/BY22</f>
        <v>0.98043333333333338</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1"/>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BL11:BX11"/>
    <mergeCell ref="C6:U6"/>
    <mergeCell ref="C7:D7"/>
    <mergeCell ref="E7:BZ7"/>
    <mergeCell ref="C9:D9"/>
    <mergeCell ref="E9:BZ9"/>
    <mergeCell ref="C10:U10"/>
    <mergeCell ref="C2:BZ2"/>
    <mergeCell ref="C3:Q3"/>
    <mergeCell ref="R3:AZ3"/>
    <mergeCell ref="BA3:BZ3"/>
    <mergeCell ref="C5:D5"/>
    <mergeCell ref="E5:BZ5"/>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N24:BP28"/>
    <mergeCell ref="BQ24:BS28"/>
    <mergeCell ref="BT24:BV28"/>
    <mergeCell ref="AG24:AI28"/>
    <mergeCell ref="AJ24:AL28"/>
    <mergeCell ref="AM24:AO28"/>
    <mergeCell ref="AR24:AT28"/>
    <mergeCell ref="AU24:AW28"/>
    <mergeCell ref="AX24:AZ28"/>
    <mergeCell ref="C28:G28"/>
    <mergeCell ref="H28:S28"/>
    <mergeCell ref="C25:G25"/>
    <mergeCell ref="H25:S25"/>
    <mergeCell ref="C26:G26"/>
    <mergeCell ref="H26:S26"/>
    <mergeCell ref="C27:G27"/>
    <mergeCell ref="H27:S27"/>
    <mergeCell ref="BC24:BE28"/>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B62A-6584-4CE8-8FAF-24732BA53B94}">
  <dimension ref="A1"/>
  <sheetViews>
    <sheetView workbookViewId="0"/>
  </sheetViews>
  <sheetFormatPr baseColWidth="10" defaultRowHeight="1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T75"/>
  <sheetViews>
    <sheetView topLeftCell="A2" zoomScale="48" zoomScaleNormal="48" workbookViewId="0">
      <selection activeCell="V20" sqref="V20"/>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66" customFormat="1" ht="48.75" customHeight="1" thickBot="1">
      <c r="A3" s="79"/>
      <c r="B3" s="79"/>
      <c r="C3" s="563" t="s">
        <v>71</v>
      </c>
      <c r="D3" s="564"/>
      <c r="E3" s="564"/>
      <c r="F3" s="564"/>
      <c r="G3" s="564"/>
      <c r="H3" s="564"/>
      <c r="I3" s="564"/>
      <c r="J3" s="564"/>
      <c r="K3" s="564"/>
      <c r="L3" s="564"/>
      <c r="M3" s="564"/>
      <c r="N3" s="564"/>
      <c r="O3" s="564"/>
      <c r="P3" s="564"/>
      <c r="Q3" s="565"/>
      <c r="R3" s="563" t="s">
        <v>56</v>
      </c>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5"/>
      <c r="BA3" s="566" t="s">
        <v>12</v>
      </c>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8"/>
      <c r="CA3" s="80"/>
      <c r="CB3" s="80"/>
      <c r="CC3" s="80"/>
      <c r="CD3" s="80"/>
      <c r="CE3" s="80"/>
      <c r="CF3" s="80"/>
      <c r="CG3" s="80"/>
      <c r="CH3" s="80"/>
      <c r="CI3" s="80"/>
      <c r="CJ3" s="80"/>
      <c r="CK3" s="80"/>
      <c r="CL3" s="80"/>
      <c r="CM3" s="80"/>
      <c r="CN3" s="80"/>
      <c r="CO3" s="80"/>
      <c r="CP3" s="80"/>
      <c r="CQ3" s="80"/>
      <c r="CR3" s="80"/>
      <c r="CS3" s="80"/>
      <c r="CT3" s="80"/>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18.75" thickBot="1">
      <c r="A5" s="1"/>
      <c r="B5" s="1"/>
      <c r="C5" s="569" t="s">
        <v>0</v>
      </c>
      <c r="D5" s="570"/>
      <c r="E5" s="812"/>
      <c r="F5" s="813"/>
      <c r="G5" s="813"/>
      <c r="H5" s="813"/>
      <c r="I5" s="813"/>
      <c r="J5" s="813"/>
      <c r="K5" s="813"/>
      <c r="L5" s="813"/>
      <c r="M5" s="813"/>
      <c r="N5" s="813"/>
      <c r="O5" s="813"/>
      <c r="P5" s="813"/>
      <c r="Q5" s="813"/>
      <c r="R5" s="813"/>
      <c r="S5" s="813"/>
      <c r="T5" s="813"/>
      <c r="U5" s="813"/>
      <c r="V5" s="813"/>
      <c r="W5" s="813"/>
      <c r="X5" s="813"/>
      <c r="Y5" s="813"/>
      <c r="Z5" s="813"/>
      <c r="AA5" s="813"/>
      <c r="AB5" s="813"/>
      <c r="AC5" s="813"/>
      <c r="AD5" s="813"/>
      <c r="AE5" s="813"/>
      <c r="AF5" s="813"/>
      <c r="AG5" s="813"/>
      <c r="AH5" s="813"/>
      <c r="AI5" s="813"/>
      <c r="AJ5" s="813"/>
      <c r="AK5" s="813"/>
      <c r="AL5" s="813"/>
      <c r="AM5" s="813"/>
      <c r="AN5" s="813"/>
      <c r="AO5" s="813"/>
      <c r="AP5" s="813"/>
      <c r="AQ5" s="813"/>
      <c r="AR5" s="813"/>
      <c r="AS5" s="813"/>
      <c r="AT5" s="813"/>
      <c r="AU5" s="813"/>
      <c r="AV5" s="813"/>
      <c r="AW5" s="813"/>
      <c r="AX5" s="813"/>
      <c r="AY5" s="813"/>
      <c r="AZ5" s="813"/>
      <c r="BA5" s="813"/>
      <c r="BB5" s="813"/>
      <c r="BC5" s="813"/>
      <c r="BD5" s="813"/>
      <c r="BE5" s="813"/>
      <c r="BF5" s="813"/>
      <c r="BG5" s="813"/>
      <c r="BH5" s="813"/>
      <c r="BI5" s="813"/>
      <c r="BJ5" s="813"/>
      <c r="BK5" s="813"/>
      <c r="BL5" s="813"/>
      <c r="BM5" s="813"/>
      <c r="BN5" s="813"/>
      <c r="BO5" s="813"/>
      <c r="BP5" s="813"/>
      <c r="BQ5" s="813"/>
      <c r="BR5" s="813"/>
      <c r="BS5" s="813"/>
      <c r="BT5" s="813"/>
      <c r="BU5" s="813"/>
      <c r="BV5" s="813"/>
      <c r="BW5" s="813"/>
      <c r="BX5" s="813"/>
      <c r="BY5" s="813"/>
      <c r="BZ5" s="814"/>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18.75" thickBot="1">
      <c r="A7" s="1"/>
      <c r="B7" s="1"/>
      <c r="C7" s="552" t="s">
        <v>27</v>
      </c>
      <c r="D7" s="553"/>
      <c r="E7" s="807"/>
      <c r="F7" s="808"/>
      <c r="G7" s="808"/>
      <c r="H7" s="808"/>
      <c r="I7" s="808"/>
      <c r="J7" s="808"/>
      <c r="K7" s="808"/>
      <c r="L7" s="808"/>
      <c r="M7" s="808"/>
      <c r="N7" s="808"/>
      <c r="O7" s="808"/>
      <c r="P7" s="808"/>
      <c r="Q7" s="808"/>
      <c r="R7" s="808"/>
      <c r="S7" s="808"/>
      <c r="T7" s="808"/>
      <c r="U7" s="808"/>
      <c r="V7" s="808"/>
      <c r="W7" s="808"/>
      <c r="X7" s="808"/>
      <c r="Y7" s="808"/>
      <c r="Z7" s="808"/>
      <c r="AA7" s="808"/>
      <c r="AB7" s="808"/>
      <c r="AC7" s="808"/>
      <c r="AD7" s="808"/>
      <c r="AE7" s="808"/>
      <c r="AF7" s="808"/>
      <c r="AG7" s="808"/>
      <c r="AH7" s="808"/>
      <c r="AI7" s="808"/>
      <c r="AJ7" s="808"/>
      <c r="AK7" s="808"/>
      <c r="AL7" s="808"/>
      <c r="AM7" s="808"/>
      <c r="AN7" s="808"/>
      <c r="AO7" s="808"/>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808"/>
      <c r="BQ7" s="808"/>
      <c r="BR7" s="808"/>
      <c r="BS7" s="808"/>
      <c r="BT7" s="808"/>
      <c r="BU7" s="808"/>
      <c r="BV7" s="808"/>
      <c r="BW7" s="808"/>
      <c r="BX7" s="808"/>
      <c r="BY7" s="808"/>
      <c r="BZ7" s="809"/>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18.75" thickBot="1">
      <c r="A9" s="1"/>
      <c r="B9" s="1"/>
      <c r="C9" s="552" t="s">
        <v>13</v>
      </c>
      <c r="D9" s="553"/>
      <c r="E9" s="807"/>
      <c r="F9" s="808"/>
      <c r="G9" s="808"/>
      <c r="H9" s="808"/>
      <c r="I9" s="808"/>
      <c r="J9" s="808"/>
      <c r="K9" s="808"/>
      <c r="L9" s="808"/>
      <c r="M9" s="808"/>
      <c r="N9" s="808"/>
      <c r="O9" s="808"/>
      <c r="P9" s="808"/>
      <c r="Q9" s="808"/>
      <c r="R9" s="808"/>
      <c r="S9" s="808"/>
      <c r="T9" s="808"/>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808"/>
      <c r="BQ9" s="808"/>
      <c r="BR9" s="808"/>
      <c r="BS9" s="808"/>
      <c r="BT9" s="808"/>
      <c r="BU9" s="808"/>
      <c r="BV9" s="808"/>
      <c r="BW9" s="808"/>
      <c r="BX9" s="808"/>
      <c r="BY9" s="808"/>
      <c r="BZ9" s="80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18.75" customHeight="1" thickBot="1">
      <c r="A11" s="1"/>
      <c r="B11" s="1"/>
      <c r="C11" s="584" t="s">
        <v>55</v>
      </c>
      <c r="D11" s="815"/>
      <c r="E11" s="816"/>
      <c r="F11" s="816"/>
      <c r="G11" s="816"/>
      <c r="H11" s="816"/>
      <c r="I11" s="816"/>
      <c r="J11" s="817"/>
      <c r="K11" s="593" t="s">
        <v>1</v>
      </c>
      <c r="L11" s="594"/>
      <c r="M11" s="594"/>
      <c r="N11" s="821"/>
      <c r="O11" s="816"/>
      <c r="P11" s="816"/>
      <c r="Q11" s="816"/>
      <c r="R11" s="816"/>
      <c r="S11" s="816"/>
      <c r="T11" s="816"/>
      <c r="U11" s="822"/>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64.5" customHeight="1" thickBot="1">
      <c r="A12" s="62"/>
      <c r="B12" s="62"/>
      <c r="C12" s="584"/>
      <c r="D12" s="815"/>
      <c r="E12" s="816"/>
      <c r="F12" s="816"/>
      <c r="G12" s="816"/>
      <c r="H12" s="816"/>
      <c r="I12" s="816"/>
      <c r="J12" s="817"/>
      <c r="K12" s="593"/>
      <c r="L12" s="594"/>
      <c r="M12" s="594"/>
      <c r="N12" s="821"/>
      <c r="O12" s="816"/>
      <c r="P12" s="816"/>
      <c r="Q12" s="816"/>
      <c r="R12" s="816"/>
      <c r="S12" s="816"/>
      <c r="T12" s="816"/>
      <c r="U12" s="822"/>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818"/>
      <c r="E13" s="819"/>
      <c r="F13" s="819"/>
      <c r="G13" s="819"/>
      <c r="H13" s="819"/>
      <c r="I13" s="819"/>
      <c r="J13" s="820"/>
      <c r="K13" s="595"/>
      <c r="L13" s="596"/>
      <c r="M13" s="596"/>
      <c r="N13" s="823"/>
      <c r="O13" s="824"/>
      <c r="P13" s="824"/>
      <c r="Q13" s="824"/>
      <c r="R13" s="824"/>
      <c r="S13" s="824"/>
      <c r="T13" s="824"/>
      <c r="U13" s="825"/>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578" t="s">
        <v>8</v>
      </c>
      <c r="H15" s="578"/>
      <c r="I15" s="578"/>
      <c r="J15" s="578"/>
      <c r="K15" s="578"/>
      <c r="L15" s="578"/>
      <c r="M15" s="578"/>
      <c r="N15" s="578"/>
      <c r="O15" s="578"/>
      <c r="P15" s="578"/>
      <c r="Q15" s="578"/>
      <c r="R15" s="578"/>
      <c r="S15" s="578"/>
      <c r="T15" s="578"/>
      <c r="U15" s="580"/>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579"/>
      <c r="G16" s="579">
        <v>2023</v>
      </c>
      <c r="H16" s="579"/>
      <c r="I16" s="579"/>
      <c r="J16" s="579">
        <v>2024</v>
      </c>
      <c r="K16" s="579"/>
      <c r="L16" s="579"/>
      <c r="M16" s="579">
        <v>2025</v>
      </c>
      <c r="N16" s="579"/>
      <c r="O16" s="579"/>
      <c r="P16" s="579">
        <v>2026</v>
      </c>
      <c r="Q16" s="579"/>
      <c r="R16" s="579"/>
      <c r="S16" s="579">
        <v>2027</v>
      </c>
      <c r="T16" s="579"/>
      <c r="U16" s="614"/>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579"/>
      <c r="G17" s="93" t="s">
        <v>73</v>
      </c>
      <c r="H17" s="93" t="s">
        <v>74</v>
      </c>
      <c r="I17" s="93" t="s">
        <v>75</v>
      </c>
      <c r="J17" s="93" t="s">
        <v>73</v>
      </c>
      <c r="K17" s="93" t="s">
        <v>74</v>
      </c>
      <c r="L17" s="93" t="s">
        <v>75</v>
      </c>
      <c r="M17" s="93" t="s">
        <v>73</v>
      </c>
      <c r="N17" s="93" t="s">
        <v>74</v>
      </c>
      <c r="O17" s="93" t="s">
        <v>75</v>
      </c>
      <c r="P17" s="93" t="s">
        <v>73</v>
      </c>
      <c r="Q17" s="93" t="s">
        <v>74</v>
      </c>
      <c r="R17" s="93" t="s">
        <v>75</v>
      </c>
      <c r="S17" s="93" t="s">
        <v>73</v>
      </c>
      <c r="T17" s="93" t="s">
        <v>74</v>
      </c>
      <c r="U17" s="93"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648"/>
      <c r="BZ17" s="650"/>
      <c r="CA17" s="1"/>
      <c r="CB17" s="1"/>
      <c r="CC17" s="1"/>
      <c r="CD17" s="1"/>
      <c r="CE17" s="1"/>
      <c r="CF17" s="1"/>
      <c r="CG17" s="1"/>
      <c r="CH17" s="1"/>
      <c r="CI17" s="1"/>
      <c r="CJ17" s="1"/>
      <c r="CK17" s="1"/>
      <c r="CL17" s="1"/>
      <c r="CM17" s="1"/>
      <c r="CN17" s="1"/>
      <c r="CO17" s="1"/>
      <c r="CP17" s="1"/>
      <c r="CQ17" s="1"/>
      <c r="CR17" s="1"/>
      <c r="CS17" s="1"/>
      <c r="CT17" s="1"/>
    </row>
    <row r="18" spans="1:98" ht="24.95" customHeight="1">
      <c r="A18" s="1"/>
      <c r="B18" s="1"/>
      <c r="C18" s="96"/>
      <c r="D18" s="88"/>
      <c r="E18" s="89"/>
      <c r="F18" s="89"/>
      <c r="G18" s="90"/>
      <c r="H18" s="90"/>
      <c r="I18" s="90"/>
      <c r="J18" s="90"/>
      <c r="K18" s="90"/>
      <c r="L18" s="90"/>
      <c r="M18" s="90"/>
      <c r="N18" s="90"/>
      <c r="O18" s="90"/>
      <c r="P18" s="91"/>
      <c r="Q18" s="91"/>
      <c r="R18" s="91"/>
      <c r="S18" s="91"/>
      <c r="T18" s="92"/>
      <c r="U18" s="97"/>
      <c r="V18" s="94"/>
      <c r="W18" s="27"/>
      <c r="X18" s="33"/>
      <c r="Y18" s="32"/>
      <c r="Z18" s="27"/>
      <c r="AA18" s="33"/>
      <c r="AB18" s="32"/>
      <c r="AC18" s="27"/>
      <c r="AD18" s="33"/>
      <c r="AE18" s="37"/>
      <c r="AF18" s="37"/>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16"/>
      <c r="BZ18" s="117"/>
      <c r="CA18" s="1"/>
      <c r="CB18" s="1"/>
      <c r="CC18" s="1"/>
      <c r="CD18" s="1"/>
      <c r="CE18" s="1"/>
      <c r="CF18" s="1"/>
      <c r="CG18" s="1"/>
      <c r="CH18" s="1"/>
      <c r="CI18" s="1"/>
      <c r="CJ18" s="1"/>
      <c r="CK18" s="1"/>
      <c r="CL18" s="1"/>
      <c r="CM18" s="1"/>
      <c r="CN18" s="1"/>
      <c r="CO18" s="1"/>
      <c r="CP18" s="1"/>
      <c r="CQ18" s="1"/>
      <c r="CR18" s="1"/>
      <c r="CS18" s="1"/>
      <c r="CT18" s="1"/>
    </row>
    <row r="19" spans="1:98" ht="24.95" customHeight="1">
      <c r="A19" s="1"/>
      <c r="B19" s="1"/>
      <c r="C19" s="110"/>
      <c r="D19" s="5"/>
      <c r="E19" s="6"/>
      <c r="F19" s="6"/>
      <c r="G19" s="7"/>
      <c r="H19" s="7"/>
      <c r="I19" s="7"/>
      <c r="J19" s="7"/>
      <c r="K19" s="7"/>
      <c r="L19" s="7"/>
      <c r="M19" s="7"/>
      <c r="N19" s="7"/>
      <c r="O19" s="7"/>
      <c r="P19" s="8"/>
      <c r="Q19" s="8"/>
      <c r="R19" s="8"/>
      <c r="S19" s="8"/>
      <c r="T19" s="8"/>
      <c r="U19" s="111"/>
      <c r="V19" s="94"/>
      <c r="W19" s="27"/>
      <c r="X19" s="33"/>
      <c r="Y19" s="32"/>
      <c r="Z19" s="27"/>
      <c r="AA19" s="33"/>
      <c r="AB19" s="32"/>
      <c r="AC19" s="27"/>
      <c r="AD19" s="33"/>
      <c r="AE19" s="37"/>
      <c r="AF19" s="37"/>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18"/>
      <c r="BZ19" s="119"/>
      <c r="CA19" s="1"/>
      <c r="CB19" s="1"/>
      <c r="CC19" s="1"/>
      <c r="CD19" s="1"/>
      <c r="CE19" s="1"/>
      <c r="CF19" s="1"/>
      <c r="CG19" s="1"/>
      <c r="CH19" s="1"/>
      <c r="CI19" s="1"/>
      <c r="CJ19" s="1"/>
      <c r="CK19" s="1"/>
      <c r="CL19" s="1"/>
      <c r="CM19" s="1"/>
      <c r="CN19" s="1"/>
      <c r="CO19" s="1"/>
      <c r="CP19" s="1"/>
      <c r="CQ19" s="1"/>
      <c r="CR19" s="1"/>
      <c r="CS19" s="1"/>
      <c r="CT19" s="1"/>
    </row>
    <row r="20" spans="1:98" ht="24.95" customHeight="1">
      <c r="A20" s="1"/>
      <c r="B20" s="1"/>
      <c r="C20" s="110"/>
      <c r="D20" s="5"/>
      <c r="E20" s="6"/>
      <c r="F20" s="6"/>
      <c r="G20" s="7"/>
      <c r="H20" s="7"/>
      <c r="I20" s="7"/>
      <c r="J20" s="7"/>
      <c r="K20" s="7"/>
      <c r="L20" s="7"/>
      <c r="M20" s="7"/>
      <c r="N20" s="7"/>
      <c r="O20" s="7"/>
      <c r="P20" s="8"/>
      <c r="Q20" s="8"/>
      <c r="R20" s="8"/>
      <c r="S20" s="8"/>
      <c r="T20" s="8"/>
      <c r="U20" s="111"/>
      <c r="V20" s="94"/>
      <c r="W20" s="27"/>
      <c r="X20" s="33"/>
      <c r="Y20" s="32"/>
      <c r="Z20" s="27"/>
      <c r="AA20" s="33"/>
      <c r="AB20" s="32"/>
      <c r="AC20" s="27"/>
      <c r="AD20" s="33"/>
      <c r="AE20" s="37"/>
      <c r="AF20" s="37"/>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18"/>
      <c r="BZ20" s="119"/>
      <c r="CA20" s="1"/>
      <c r="CB20" s="1"/>
      <c r="CC20" s="1"/>
      <c r="CD20" s="1"/>
      <c r="CE20" s="1"/>
      <c r="CF20" s="1"/>
      <c r="CG20" s="1"/>
      <c r="CH20" s="1"/>
      <c r="CI20" s="1"/>
      <c r="CJ20" s="1"/>
      <c r="CK20" s="1"/>
      <c r="CL20" s="1"/>
      <c r="CM20" s="1"/>
      <c r="CN20" s="1"/>
      <c r="CO20" s="1"/>
      <c r="CP20" s="1"/>
      <c r="CQ20" s="1"/>
      <c r="CR20" s="1"/>
      <c r="CS20" s="1"/>
      <c r="CT20" s="1"/>
    </row>
    <row r="21" spans="1:98" ht="24.95" customHeight="1">
      <c r="A21" s="1"/>
      <c r="B21" s="1"/>
      <c r="C21" s="98"/>
      <c r="D21" s="9"/>
      <c r="E21" s="10"/>
      <c r="F21" s="10"/>
      <c r="G21" s="25"/>
      <c r="H21" s="25"/>
      <c r="I21" s="25"/>
      <c r="J21" s="25"/>
      <c r="K21" s="25"/>
      <c r="L21" s="25"/>
      <c r="M21" s="25"/>
      <c r="N21" s="25"/>
      <c r="O21" s="25"/>
      <c r="P21" s="11"/>
      <c r="Q21" s="11"/>
      <c r="R21" s="11"/>
      <c r="S21" s="11"/>
      <c r="T21" s="12"/>
      <c r="U21" s="99"/>
      <c r="V21" s="94"/>
      <c r="W21" s="27"/>
      <c r="X21" s="33"/>
      <c r="Y21" s="32"/>
      <c r="Z21" s="27"/>
      <c r="AA21" s="33"/>
      <c r="AB21" s="32"/>
      <c r="AC21" s="27"/>
      <c r="AD21" s="33"/>
      <c r="AE21" s="37"/>
      <c r="AF21" s="37"/>
      <c r="AG21" s="32"/>
      <c r="AH21" s="27"/>
      <c r="AI21" s="33"/>
      <c r="AJ21" s="32"/>
      <c r="AK21" s="27"/>
      <c r="AL21" s="33"/>
      <c r="AM21" s="32"/>
      <c r="AN21" s="27"/>
      <c r="AO21" s="33"/>
      <c r="AP21" s="37"/>
      <c r="AQ21" s="37"/>
      <c r="AR21" s="32"/>
      <c r="AS21" s="27"/>
      <c r="AT21" s="33"/>
      <c r="AU21" s="32"/>
      <c r="AV21" s="27"/>
      <c r="AW21" s="33"/>
      <c r="AX21" s="32"/>
      <c r="AY21" s="27"/>
      <c r="AZ21" s="33"/>
      <c r="BA21" s="37"/>
      <c r="BB21" s="37"/>
      <c r="BC21" s="32"/>
      <c r="BD21" s="27"/>
      <c r="BE21" s="33"/>
      <c r="BF21" s="32"/>
      <c r="BG21" s="27"/>
      <c r="BH21" s="33"/>
      <c r="BI21" s="32"/>
      <c r="BJ21" s="27"/>
      <c r="BK21" s="33"/>
      <c r="BL21" s="37"/>
      <c r="BM21" s="37"/>
      <c r="BN21" s="32"/>
      <c r="BO21" s="27"/>
      <c r="BP21" s="33"/>
      <c r="BQ21" s="32"/>
      <c r="BR21" s="27"/>
      <c r="BS21" s="33"/>
      <c r="BT21" s="32"/>
      <c r="BU21" s="27"/>
      <c r="BV21" s="33"/>
      <c r="BW21" s="37"/>
      <c r="BX21" s="112"/>
      <c r="BY21" s="120"/>
      <c r="BZ21" s="119"/>
      <c r="CA21" s="1"/>
      <c r="CB21" s="1"/>
      <c r="CC21" s="1"/>
      <c r="CD21" s="1"/>
      <c r="CE21" s="1"/>
      <c r="CF21" s="1"/>
      <c r="CG21" s="1"/>
      <c r="CH21" s="1"/>
      <c r="CI21" s="1"/>
      <c r="CJ21" s="1"/>
      <c r="CK21" s="1"/>
      <c r="CL21" s="1"/>
      <c r="CM21" s="1"/>
      <c r="CN21" s="1"/>
      <c r="CO21" s="1"/>
      <c r="CP21" s="1"/>
      <c r="CQ21" s="1"/>
      <c r="CR21" s="1"/>
      <c r="CS21" s="1"/>
      <c r="CT21" s="1"/>
    </row>
    <row r="22" spans="1:98" ht="24.95" customHeight="1" thickBot="1">
      <c r="A22" s="1"/>
      <c r="B22" s="1"/>
      <c r="C22" s="100"/>
      <c r="D22" s="101"/>
      <c r="E22" s="102"/>
      <c r="F22" s="102"/>
      <c r="G22" s="103"/>
      <c r="H22" s="103"/>
      <c r="I22" s="103"/>
      <c r="J22" s="103"/>
      <c r="K22" s="103"/>
      <c r="L22" s="103"/>
      <c r="M22" s="103"/>
      <c r="N22" s="103"/>
      <c r="O22" s="104"/>
      <c r="P22" s="105"/>
      <c r="Q22" s="105"/>
      <c r="R22" s="106"/>
      <c r="S22" s="107"/>
      <c r="T22" s="108"/>
      <c r="U22" s="109"/>
      <c r="V22" s="95"/>
      <c r="W22" s="35"/>
      <c r="X22" s="36"/>
      <c r="Y22" s="34"/>
      <c r="Z22" s="35"/>
      <c r="AA22" s="36"/>
      <c r="AB22" s="34"/>
      <c r="AC22" s="35"/>
      <c r="AD22" s="36"/>
      <c r="AE22" s="38"/>
      <c r="AF22" s="38"/>
      <c r="AG22" s="34"/>
      <c r="AH22" s="35"/>
      <c r="AI22" s="36"/>
      <c r="AJ22" s="34"/>
      <c r="AK22" s="35"/>
      <c r="AL22" s="36"/>
      <c r="AM22" s="34"/>
      <c r="AN22" s="35"/>
      <c r="AO22" s="36"/>
      <c r="AP22" s="38"/>
      <c r="AQ22" s="38"/>
      <c r="AR22" s="34"/>
      <c r="AS22" s="35"/>
      <c r="AT22" s="36"/>
      <c r="AU22" s="34"/>
      <c r="AV22" s="35"/>
      <c r="AW22" s="36"/>
      <c r="AX22" s="34"/>
      <c r="AY22" s="35"/>
      <c r="AZ22" s="36"/>
      <c r="BA22" s="38"/>
      <c r="BB22" s="38"/>
      <c r="BC22" s="34"/>
      <c r="BD22" s="35"/>
      <c r="BE22" s="36"/>
      <c r="BF22" s="34"/>
      <c r="BG22" s="35"/>
      <c r="BH22" s="36"/>
      <c r="BI22" s="34"/>
      <c r="BJ22" s="35"/>
      <c r="BK22" s="36"/>
      <c r="BL22" s="38"/>
      <c r="BM22" s="38"/>
      <c r="BN22" s="34"/>
      <c r="BO22" s="35"/>
      <c r="BP22" s="36"/>
      <c r="BQ22" s="34"/>
      <c r="BR22" s="35"/>
      <c r="BS22" s="36"/>
      <c r="BT22" s="34"/>
      <c r="BU22" s="35"/>
      <c r="BV22" s="36"/>
      <c r="BW22" s="38"/>
      <c r="BX22" s="113"/>
      <c r="BY22" s="121"/>
      <c r="BZ22" s="122"/>
      <c r="CA22" s="1"/>
      <c r="CB22" s="1"/>
      <c r="CC22" s="1"/>
      <c r="CD22" s="1"/>
      <c r="CE22" s="1"/>
      <c r="CF22" s="1"/>
      <c r="CG22" s="1"/>
      <c r="CH22" s="1"/>
      <c r="CI22" s="1"/>
      <c r="CJ22" s="1"/>
      <c r="CK22" s="1"/>
      <c r="CL22" s="1"/>
      <c r="CM22" s="1"/>
      <c r="CN22" s="1"/>
      <c r="CO22" s="1"/>
      <c r="CP22" s="1"/>
      <c r="CQ22" s="1"/>
      <c r="CR22" s="1"/>
      <c r="CS22" s="1"/>
      <c r="CT22" s="1"/>
    </row>
    <row r="23" spans="1:98" ht="63.75" customHeight="1" thickBot="1">
      <c r="A23" s="1"/>
      <c r="B23" s="1"/>
      <c r="C23" s="651"/>
      <c r="D23" s="652"/>
      <c r="E23" s="652"/>
      <c r="F23" s="652"/>
      <c r="G23" s="652"/>
      <c r="H23" s="652"/>
      <c r="I23" s="652"/>
      <c r="J23" s="652"/>
      <c r="K23" s="652"/>
      <c r="L23" s="652"/>
      <c r="M23" s="652"/>
      <c r="N23" s="652"/>
      <c r="O23" s="652"/>
      <c r="P23" s="652"/>
      <c r="Q23" s="652"/>
      <c r="R23" s="652"/>
      <c r="S23" s="652"/>
      <c r="T23" s="652"/>
      <c r="U23" s="653"/>
      <c r="V23" s="654" t="s">
        <v>41</v>
      </c>
      <c r="W23" s="655"/>
      <c r="X23" s="655"/>
      <c r="Y23" s="655"/>
      <c r="Z23" s="655"/>
      <c r="AA23" s="655"/>
      <c r="AB23" s="655"/>
      <c r="AC23" s="655"/>
      <c r="AD23" s="655"/>
      <c r="AE23" s="655"/>
      <c r="AF23" s="656"/>
      <c r="AG23" s="654" t="s">
        <v>43</v>
      </c>
      <c r="AH23" s="655"/>
      <c r="AI23" s="655"/>
      <c r="AJ23" s="655"/>
      <c r="AK23" s="655"/>
      <c r="AL23" s="655"/>
      <c r="AM23" s="655"/>
      <c r="AN23" s="655"/>
      <c r="AO23" s="655"/>
      <c r="AP23" s="655"/>
      <c r="AQ23" s="656"/>
      <c r="AR23" s="654" t="s">
        <v>45</v>
      </c>
      <c r="AS23" s="655"/>
      <c r="AT23" s="655"/>
      <c r="AU23" s="655"/>
      <c r="AV23" s="655"/>
      <c r="AW23" s="655"/>
      <c r="AX23" s="655"/>
      <c r="AY23" s="655"/>
      <c r="AZ23" s="655"/>
      <c r="BA23" s="655"/>
      <c r="BB23" s="656"/>
      <c r="BC23" s="654" t="s">
        <v>47</v>
      </c>
      <c r="BD23" s="655"/>
      <c r="BE23" s="655"/>
      <c r="BF23" s="655"/>
      <c r="BG23" s="655"/>
      <c r="BH23" s="655"/>
      <c r="BI23" s="655"/>
      <c r="BJ23" s="655"/>
      <c r="BK23" s="655"/>
      <c r="BL23" s="655"/>
      <c r="BM23" s="656"/>
      <c r="BN23" s="654" t="s">
        <v>41</v>
      </c>
      <c r="BO23" s="655"/>
      <c r="BP23" s="655"/>
      <c r="BQ23" s="655"/>
      <c r="BR23" s="655"/>
      <c r="BS23" s="655"/>
      <c r="BT23" s="655"/>
      <c r="BU23" s="655"/>
      <c r="BV23" s="655"/>
      <c r="BW23" s="655"/>
      <c r="BX23" s="655"/>
      <c r="BY23" s="76" t="s">
        <v>52</v>
      </c>
      <c r="BZ23" s="77"/>
      <c r="CA23" s="1"/>
      <c r="CB23" s="1"/>
      <c r="CC23" s="1"/>
      <c r="CD23" s="1"/>
      <c r="CE23" s="1"/>
      <c r="CF23" s="1"/>
      <c r="CG23" s="1"/>
      <c r="CH23" s="1"/>
      <c r="CI23" s="1"/>
      <c r="CJ23" s="1"/>
      <c r="CK23" s="1"/>
      <c r="CL23" s="1"/>
      <c r="CM23" s="1"/>
      <c r="CN23" s="1"/>
      <c r="CO23" s="1"/>
      <c r="CP23" s="1"/>
      <c r="CQ23" s="1"/>
      <c r="CR23" s="1"/>
      <c r="CS23" s="1"/>
      <c r="CT23" s="1"/>
    </row>
    <row r="24" spans="1:98" ht="51.75" customHeight="1">
      <c r="A24" s="1"/>
      <c r="B24" s="1"/>
      <c r="C24" s="636" t="s">
        <v>11</v>
      </c>
      <c r="D24" s="637"/>
      <c r="E24" s="637"/>
      <c r="F24" s="637"/>
      <c r="G24" s="637"/>
      <c r="H24" s="637"/>
      <c r="I24" s="637"/>
      <c r="J24" s="637"/>
      <c r="K24" s="637"/>
      <c r="L24" s="637"/>
      <c r="M24" s="637"/>
      <c r="N24" s="637"/>
      <c r="O24" s="637"/>
      <c r="P24" s="637"/>
      <c r="Q24" s="637"/>
      <c r="R24" s="637"/>
      <c r="S24" s="637"/>
      <c r="T24" s="1"/>
      <c r="U24" s="1"/>
      <c r="V24" s="638" t="s">
        <v>29</v>
      </c>
      <c r="W24" s="639"/>
      <c r="X24" s="640"/>
      <c r="Y24" s="641" t="s">
        <v>34</v>
      </c>
      <c r="Z24" s="639"/>
      <c r="AA24" s="640"/>
      <c r="AB24" s="641" t="s">
        <v>82</v>
      </c>
      <c r="AC24" s="639"/>
      <c r="AD24" s="642"/>
      <c r="AE24" s="643" t="s">
        <v>38</v>
      </c>
      <c r="AF24" s="645" t="s">
        <v>39</v>
      </c>
      <c r="AG24" s="681" t="s">
        <v>29</v>
      </c>
      <c r="AH24" s="682"/>
      <c r="AI24" s="683"/>
      <c r="AJ24" s="684" t="s">
        <v>34</v>
      </c>
      <c r="AK24" s="682"/>
      <c r="AL24" s="683"/>
      <c r="AM24" s="684" t="s">
        <v>34</v>
      </c>
      <c r="AN24" s="682"/>
      <c r="AO24" s="683"/>
      <c r="AP24" s="662" t="s">
        <v>38</v>
      </c>
      <c r="AQ24" s="676" t="s">
        <v>39</v>
      </c>
      <c r="AR24" s="633" t="s">
        <v>29</v>
      </c>
      <c r="AS24" s="634"/>
      <c r="AT24" s="635"/>
      <c r="AU24" s="633" t="s">
        <v>34</v>
      </c>
      <c r="AV24" s="634"/>
      <c r="AW24" s="635"/>
      <c r="AX24" s="633" t="s">
        <v>34</v>
      </c>
      <c r="AY24" s="634"/>
      <c r="AZ24" s="635"/>
      <c r="BA24" s="662" t="s">
        <v>38</v>
      </c>
      <c r="BB24" s="676" t="s">
        <v>39</v>
      </c>
      <c r="BC24" s="673" t="s">
        <v>29</v>
      </c>
      <c r="BD24" s="674"/>
      <c r="BE24" s="675"/>
      <c r="BF24" s="673" t="s">
        <v>34</v>
      </c>
      <c r="BG24" s="674"/>
      <c r="BH24" s="675"/>
      <c r="BI24" s="673" t="s">
        <v>34</v>
      </c>
      <c r="BJ24" s="674"/>
      <c r="BK24" s="675"/>
      <c r="BL24" s="662" t="s">
        <v>38</v>
      </c>
      <c r="BM24" s="676" t="s">
        <v>39</v>
      </c>
      <c r="BN24" s="678" t="s">
        <v>29</v>
      </c>
      <c r="BO24" s="679"/>
      <c r="BP24" s="680"/>
      <c r="BQ24" s="678" t="s">
        <v>34</v>
      </c>
      <c r="BR24" s="679"/>
      <c r="BS24" s="680"/>
      <c r="BT24" s="678" t="s">
        <v>34</v>
      </c>
      <c r="BU24" s="679"/>
      <c r="BV24" s="680"/>
      <c r="BW24" s="662" t="s">
        <v>38</v>
      </c>
      <c r="BX24" s="664" t="s">
        <v>39</v>
      </c>
      <c r="BY24" s="666" t="s">
        <v>50</v>
      </c>
      <c r="BZ24" s="666"/>
      <c r="CA24" s="1"/>
      <c r="CB24" s="1"/>
      <c r="CC24" s="1"/>
      <c r="CD24" s="1"/>
      <c r="CE24" s="1"/>
      <c r="CF24" s="1"/>
      <c r="CG24" s="1"/>
      <c r="CH24" s="1"/>
      <c r="CI24" s="1"/>
      <c r="CJ24" s="1"/>
      <c r="CK24" s="1"/>
      <c r="CL24" s="1"/>
      <c r="CM24" s="1"/>
      <c r="CN24" s="1"/>
      <c r="CO24" s="1"/>
      <c r="CP24" s="1"/>
      <c r="CQ24" s="1"/>
      <c r="CR24" s="1"/>
      <c r="CS24" s="1"/>
      <c r="CT24" s="1"/>
    </row>
    <row r="25" spans="1:98" ht="57" customHeight="1">
      <c r="A25" s="1"/>
      <c r="B25" s="1"/>
      <c r="C25" s="667" t="s">
        <v>91</v>
      </c>
      <c r="D25" s="668"/>
      <c r="E25" s="668"/>
      <c r="F25" s="668"/>
      <c r="G25" s="669"/>
      <c r="H25" s="667" t="s">
        <v>64</v>
      </c>
      <c r="I25" s="668"/>
      <c r="J25" s="668"/>
      <c r="K25" s="668"/>
      <c r="L25" s="668"/>
      <c r="M25" s="668"/>
      <c r="N25" s="668"/>
      <c r="O25" s="668"/>
      <c r="P25" s="668"/>
      <c r="Q25" s="668"/>
      <c r="R25" s="668"/>
      <c r="S25" s="669"/>
      <c r="T25" s="1"/>
      <c r="U25" s="1"/>
      <c r="V25" s="67" t="s">
        <v>35</v>
      </c>
      <c r="W25" s="26" t="s">
        <v>78</v>
      </c>
      <c r="X25" s="31" t="s">
        <v>76</v>
      </c>
      <c r="Y25" s="30" t="s">
        <v>36</v>
      </c>
      <c r="Z25" s="26" t="s">
        <v>79</v>
      </c>
      <c r="AA25" s="31" t="s">
        <v>77</v>
      </c>
      <c r="AB25" s="30" t="s">
        <v>37</v>
      </c>
      <c r="AC25" s="26" t="s">
        <v>80</v>
      </c>
      <c r="AD25" s="68" t="s">
        <v>81</v>
      </c>
      <c r="AE25" s="644"/>
      <c r="AF25" s="646"/>
      <c r="AG25" s="126" t="s">
        <v>35</v>
      </c>
      <c r="AH25" s="124" t="s">
        <v>78</v>
      </c>
      <c r="AI25" s="125" t="s">
        <v>76</v>
      </c>
      <c r="AJ25" s="123" t="s">
        <v>36</v>
      </c>
      <c r="AK25" s="124" t="s">
        <v>79</v>
      </c>
      <c r="AL25" s="125" t="s">
        <v>77</v>
      </c>
      <c r="AM25" s="123" t="s">
        <v>37</v>
      </c>
      <c r="AN25" s="124" t="s">
        <v>80</v>
      </c>
      <c r="AO25" s="125" t="s">
        <v>81</v>
      </c>
      <c r="AP25" s="663"/>
      <c r="AQ25" s="677"/>
      <c r="AR25" s="46" t="s">
        <v>35</v>
      </c>
      <c r="AS25" s="47" t="s">
        <v>78</v>
      </c>
      <c r="AT25" s="48" t="s">
        <v>76</v>
      </c>
      <c r="AU25" s="46" t="s">
        <v>36</v>
      </c>
      <c r="AV25" s="47" t="s">
        <v>79</v>
      </c>
      <c r="AW25" s="48" t="s">
        <v>77</v>
      </c>
      <c r="AX25" s="46" t="s">
        <v>37</v>
      </c>
      <c r="AY25" s="47" t="s">
        <v>80</v>
      </c>
      <c r="AZ25" s="48" t="s">
        <v>81</v>
      </c>
      <c r="BA25" s="663"/>
      <c r="BB25" s="677"/>
      <c r="BC25" s="49" t="s">
        <v>35</v>
      </c>
      <c r="BD25" s="50" t="s">
        <v>78</v>
      </c>
      <c r="BE25" s="51" t="s">
        <v>76</v>
      </c>
      <c r="BF25" s="49" t="s">
        <v>36</v>
      </c>
      <c r="BG25" s="50" t="s">
        <v>79</v>
      </c>
      <c r="BH25" s="51" t="s">
        <v>77</v>
      </c>
      <c r="BI25" s="49" t="s">
        <v>37</v>
      </c>
      <c r="BJ25" s="50" t="s">
        <v>80</v>
      </c>
      <c r="BK25" s="51" t="s">
        <v>81</v>
      </c>
      <c r="BL25" s="663"/>
      <c r="BM25" s="677"/>
      <c r="BN25" s="52" t="s">
        <v>35</v>
      </c>
      <c r="BO25" s="53" t="s">
        <v>78</v>
      </c>
      <c r="BP25" s="54" t="s">
        <v>76</v>
      </c>
      <c r="BQ25" s="52" t="s">
        <v>36</v>
      </c>
      <c r="BR25" s="53" t="s">
        <v>79</v>
      </c>
      <c r="BS25" s="54" t="s">
        <v>77</v>
      </c>
      <c r="BT25" s="52" t="s">
        <v>37</v>
      </c>
      <c r="BU25" s="53" t="s">
        <v>80</v>
      </c>
      <c r="BV25" s="54" t="s">
        <v>81</v>
      </c>
      <c r="BW25" s="663"/>
      <c r="BX25" s="665"/>
      <c r="BY25" s="22" t="s">
        <v>54</v>
      </c>
      <c r="BZ25" s="56" t="s">
        <v>50</v>
      </c>
      <c r="CA25" s="1"/>
      <c r="CB25" s="1"/>
      <c r="CC25" s="1"/>
      <c r="CD25" s="1"/>
      <c r="CE25" s="1"/>
      <c r="CF25" s="1"/>
      <c r="CG25" s="1"/>
      <c r="CH25" s="1"/>
      <c r="CI25" s="1"/>
      <c r="CJ25" s="1"/>
      <c r="CK25" s="1"/>
      <c r="CL25" s="1"/>
      <c r="CM25" s="1"/>
      <c r="CN25" s="1"/>
      <c r="CO25" s="1"/>
      <c r="CP25" s="1"/>
      <c r="CQ25" s="1"/>
      <c r="CR25" s="1"/>
      <c r="CS25" s="1"/>
      <c r="CT25" s="1"/>
    </row>
    <row r="26" spans="1:98" ht="36" customHeight="1" thickBot="1">
      <c r="A26" s="1"/>
      <c r="B26" s="1"/>
      <c r="C26" s="667" t="s">
        <v>57</v>
      </c>
      <c r="D26" s="668"/>
      <c r="E26" s="668"/>
      <c r="F26" s="668"/>
      <c r="G26" s="669"/>
      <c r="H26" s="670" t="s">
        <v>65</v>
      </c>
      <c r="I26" s="671"/>
      <c r="J26" s="671"/>
      <c r="K26" s="671"/>
      <c r="L26" s="671"/>
      <c r="M26" s="671"/>
      <c r="N26" s="671"/>
      <c r="O26" s="671"/>
      <c r="P26" s="671"/>
      <c r="Q26" s="671"/>
      <c r="R26" s="671"/>
      <c r="S26" s="672"/>
      <c r="T26" s="1"/>
      <c r="U26" s="1"/>
      <c r="V26" s="69"/>
      <c r="W26" s="28"/>
      <c r="X26" s="41"/>
      <c r="Y26" s="40"/>
      <c r="Z26" s="28"/>
      <c r="AA26" s="41"/>
      <c r="AB26" s="43"/>
      <c r="AC26" s="44"/>
      <c r="AD26" s="70"/>
      <c r="AE26" s="71"/>
      <c r="AF26" s="72"/>
      <c r="AG26" s="39"/>
      <c r="AH26" s="28"/>
      <c r="AI26" s="41"/>
      <c r="AJ26" s="40"/>
      <c r="AK26" s="28"/>
      <c r="AL26" s="41"/>
      <c r="AM26" s="43"/>
      <c r="AN26" s="44"/>
      <c r="AO26" s="45"/>
      <c r="AP26" s="42"/>
      <c r="AQ26" s="29"/>
      <c r="AR26" s="40"/>
      <c r="AS26" s="28"/>
      <c r="AT26" s="41"/>
      <c r="AU26" s="40"/>
      <c r="AV26" s="28"/>
      <c r="AW26" s="41"/>
      <c r="AX26" s="43"/>
      <c r="AY26" s="44"/>
      <c r="AZ26" s="45"/>
      <c r="BA26" s="42"/>
      <c r="BB26" s="29"/>
      <c r="BC26" s="40"/>
      <c r="BD26" s="28"/>
      <c r="BE26" s="41"/>
      <c r="BF26" s="40"/>
      <c r="BG26" s="28"/>
      <c r="BH26" s="41"/>
      <c r="BI26" s="43"/>
      <c r="BJ26" s="44"/>
      <c r="BK26" s="45"/>
      <c r="BL26" s="42"/>
      <c r="BM26" s="29"/>
      <c r="BN26" s="40"/>
      <c r="BO26" s="28"/>
      <c r="BP26" s="41"/>
      <c r="BQ26" s="40"/>
      <c r="BR26" s="28"/>
      <c r="BS26" s="41"/>
      <c r="BT26" s="43"/>
      <c r="BU26" s="44"/>
      <c r="BV26" s="45"/>
      <c r="BW26" s="42"/>
      <c r="BX26" s="55"/>
      <c r="BY26" s="23"/>
      <c r="BZ26" s="23"/>
      <c r="CA26" s="1"/>
      <c r="CB26" s="1"/>
      <c r="CC26" s="1"/>
      <c r="CD26" s="1"/>
      <c r="CE26" s="1"/>
      <c r="CF26" s="1"/>
      <c r="CG26" s="1"/>
      <c r="CH26" s="1"/>
      <c r="CI26" s="1"/>
      <c r="CJ26" s="1"/>
      <c r="CK26" s="1"/>
      <c r="CL26" s="1"/>
      <c r="CM26" s="1"/>
      <c r="CN26" s="1"/>
      <c r="CO26" s="1"/>
      <c r="CP26" s="1"/>
      <c r="CQ26" s="1"/>
      <c r="CR26" s="1"/>
      <c r="CS26" s="1"/>
      <c r="CT26" s="1"/>
    </row>
    <row r="27" spans="1:98" ht="69.75" customHeight="1" thickBot="1">
      <c r="A27" s="1"/>
      <c r="B27" s="1"/>
      <c r="C27" s="667" t="s">
        <v>58</v>
      </c>
      <c r="D27" s="668"/>
      <c r="E27" s="668"/>
      <c r="F27" s="668"/>
      <c r="G27" s="669"/>
      <c r="H27" s="670" t="s">
        <v>66</v>
      </c>
      <c r="I27" s="671"/>
      <c r="J27" s="671"/>
      <c r="K27" s="671"/>
      <c r="L27" s="671"/>
      <c r="M27" s="671"/>
      <c r="N27" s="671"/>
      <c r="O27" s="671"/>
      <c r="P27" s="671"/>
      <c r="Q27" s="671"/>
      <c r="R27" s="671"/>
      <c r="S27" s="672"/>
      <c r="T27" s="1"/>
      <c r="U27" s="1"/>
      <c r="V27" s="726" t="s">
        <v>83</v>
      </c>
      <c r="W27" s="727"/>
      <c r="X27" s="728"/>
      <c r="Y27" s="729" t="s">
        <v>84</v>
      </c>
      <c r="Z27" s="727"/>
      <c r="AA27" s="728"/>
      <c r="AB27" s="730" t="s">
        <v>85</v>
      </c>
      <c r="AC27" s="731"/>
      <c r="AD27" s="732"/>
      <c r="AE27" s="1"/>
      <c r="AF27" s="1"/>
      <c r="AG27" s="714" t="s">
        <v>83</v>
      </c>
      <c r="AH27" s="715"/>
      <c r="AI27" s="716"/>
      <c r="AJ27" s="714" t="s">
        <v>84</v>
      </c>
      <c r="AK27" s="715"/>
      <c r="AL27" s="716"/>
      <c r="AM27" s="717" t="s">
        <v>85</v>
      </c>
      <c r="AN27" s="718"/>
      <c r="AO27" s="719"/>
      <c r="AP27" s="1"/>
      <c r="AQ27" s="1"/>
      <c r="AR27" s="720" t="s">
        <v>28</v>
      </c>
      <c r="AS27" s="721"/>
      <c r="AT27" s="722"/>
      <c r="AU27" s="720" t="s">
        <v>89</v>
      </c>
      <c r="AV27" s="721"/>
      <c r="AW27" s="722"/>
      <c r="AX27" s="723" t="s">
        <v>90</v>
      </c>
      <c r="AY27" s="724"/>
      <c r="AZ27" s="725"/>
      <c r="BA27" s="1"/>
      <c r="BB27" s="1"/>
      <c r="BC27" s="685" t="s">
        <v>83</v>
      </c>
      <c r="BD27" s="686"/>
      <c r="BE27" s="687"/>
      <c r="BF27" s="685" t="s">
        <v>84</v>
      </c>
      <c r="BG27" s="686"/>
      <c r="BH27" s="687"/>
      <c r="BI27" s="688" t="s">
        <v>85</v>
      </c>
      <c r="BJ27" s="689"/>
      <c r="BK27" s="690"/>
      <c r="BL27" s="1"/>
      <c r="BM27" s="1"/>
      <c r="BN27" s="691" t="s">
        <v>83</v>
      </c>
      <c r="BO27" s="692"/>
      <c r="BP27" s="693"/>
      <c r="BQ27" s="691" t="s">
        <v>84</v>
      </c>
      <c r="BR27" s="692"/>
      <c r="BS27" s="693"/>
      <c r="BT27" s="694" t="s">
        <v>85</v>
      </c>
      <c r="BU27" s="695"/>
      <c r="BV27" s="696"/>
      <c r="BW27" s="1"/>
      <c r="BX27" s="1"/>
      <c r="BY27" s="76" t="s">
        <v>53</v>
      </c>
      <c r="BZ27" s="77"/>
      <c r="CA27" s="1"/>
      <c r="CB27" s="1"/>
      <c r="CC27" s="1"/>
      <c r="CD27" s="1"/>
      <c r="CE27" s="1"/>
      <c r="CF27" s="1"/>
      <c r="CG27" s="1"/>
      <c r="CH27" s="1"/>
      <c r="CI27" s="1"/>
      <c r="CJ27" s="1"/>
      <c r="CK27" s="1"/>
      <c r="CL27" s="1"/>
      <c r="CM27" s="1"/>
      <c r="CN27" s="1"/>
      <c r="CO27" s="1"/>
      <c r="CP27" s="1"/>
      <c r="CQ27" s="1"/>
      <c r="CR27" s="1"/>
      <c r="CS27" s="1"/>
      <c r="CT27" s="1"/>
    </row>
    <row r="28" spans="1:98" ht="31.5" customHeight="1">
      <c r="A28" s="1"/>
      <c r="B28" s="1"/>
      <c r="C28" s="667" t="s">
        <v>59</v>
      </c>
      <c r="D28" s="668"/>
      <c r="E28" s="668"/>
      <c r="F28" s="668"/>
      <c r="G28" s="669"/>
      <c r="H28" s="670" t="s">
        <v>67</v>
      </c>
      <c r="I28" s="671"/>
      <c r="J28" s="671"/>
      <c r="K28" s="671"/>
      <c r="L28" s="671"/>
      <c r="M28" s="671"/>
      <c r="N28" s="671"/>
      <c r="O28" s="671"/>
      <c r="P28" s="671"/>
      <c r="Q28" s="671"/>
      <c r="R28" s="671"/>
      <c r="S28" s="672"/>
      <c r="T28" s="1"/>
      <c r="U28" s="1"/>
      <c r="V28" s="810"/>
      <c r="W28" s="704"/>
      <c r="X28" s="705"/>
      <c r="Y28" s="703"/>
      <c r="Z28" s="704"/>
      <c r="AA28" s="705"/>
      <c r="AB28" s="709"/>
      <c r="AC28" s="710"/>
      <c r="AD28" s="711"/>
      <c r="AE28" s="1"/>
      <c r="AF28" s="1"/>
      <c r="AG28" s="703"/>
      <c r="AH28" s="704"/>
      <c r="AI28" s="705"/>
      <c r="AJ28" s="703"/>
      <c r="AK28" s="704"/>
      <c r="AL28" s="705"/>
      <c r="AM28" s="709"/>
      <c r="AN28" s="710"/>
      <c r="AO28" s="736"/>
      <c r="AP28" s="1"/>
      <c r="AQ28" s="1"/>
      <c r="AR28" s="703"/>
      <c r="AS28" s="704"/>
      <c r="AT28" s="705"/>
      <c r="AU28" s="703"/>
      <c r="AV28" s="704"/>
      <c r="AW28" s="705"/>
      <c r="AX28" s="709"/>
      <c r="AY28" s="710"/>
      <c r="AZ28" s="736"/>
      <c r="BA28" s="1"/>
      <c r="BB28" s="1"/>
      <c r="BC28" s="703"/>
      <c r="BD28" s="704"/>
      <c r="BE28" s="705"/>
      <c r="BF28" s="703"/>
      <c r="BG28" s="704"/>
      <c r="BH28" s="705"/>
      <c r="BI28" s="709"/>
      <c r="BJ28" s="710"/>
      <c r="BK28" s="736"/>
      <c r="BL28" s="1"/>
      <c r="BM28" s="1"/>
      <c r="BN28" s="703"/>
      <c r="BO28" s="704"/>
      <c r="BP28" s="705"/>
      <c r="BQ28" s="703"/>
      <c r="BR28" s="704"/>
      <c r="BS28" s="705"/>
      <c r="BT28" s="709"/>
      <c r="BU28" s="710"/>
      <c r="BV28" s="736"/>
      <c r="BW28" s="1"/>
      <c r="BX28" s="1"/>
      <c r="BY28" s="1"/>
      <c r="BZ28" s="1"/>
      <c r="CA28" s="1"/>
      <c r="CB28" s="1"/>
      <c r="CC28" s="1"/>
      <c r="CD28" s="1"/>
      <c r="CE28" s="1"/>
      <c r="CF28" s="1"/>
      <c r="CG28" s="1"/>
      <c r="CH28" s="1"/>
      <c r="CI28" s="1"/>
      <c r="CJ28" s="1"/>
      <c r="CK28" s="1"/>
      <c r="CL28" s="1"/>
      <c r="CM28" s="1"/>
      <c r="CN28" s="1"/>
      <c r="CO28" s="1"/>
      <c r="CP28" s="1"/>
      <c r="CQ28" s="1"/>
      <c r="CR28" s="1"/>
    </row>
    <row r="29" spans="1:98" ht="30.75" customHeight="1">
      <c r="A29" s="1"/>
      <c r="B29" s="1"/>
      <c r="C29" s="667" t="s">
        <v>60</v>
      </c>
      <c r="D29" s="668"/>
      <c r="E29" s="668"/>
      <c r="F29" s="668"/>
      <c r="G29" s="669"/>
      <c r="H29" s="670" t="s">
        <v>68</v>
      </c>
      <c r="I29" s="671"/>
      <c r="J29" s="671"/>
      <c r="K29" s="671"/>
      <c r="L29" s="671"/>
      <c r="M29" s="671"/>
      <c r="N29" s="671"/>
      <c r="O29" s="671"/>
      <c r="P29" s="671"/>
      <c r="Q29" s="671"/>
      <c r="R29" s="671"/>
      <c r="S29" s="672"/>
      <c r="T29" s="1"/>
      <c r="U29" s="1"/>
      <c r="V29" s="810"/>
      <c r="W29" s="704"/>
      <c r="X29" s="705"/>
      <c r="Y29" s="703"/>
      <c r="Z29" s="704"/>
      <c r="AA29" s="705"/>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c r="CP29" s="1"/>
      <c r="CQ29" s="1"/>
      <c r="CR29" s="1"/>
    </row>
    <row r="30" spans="1:98" ht="40.5" customHeight="1">
      <c r="A30" s="1"/>
      <c r="B30" s="1"/>
      <c r="C30" s="737" t="s">
        <v>61</v>
      </c>
      <c r="D30" s="738"/>
      <c r="E30" s="738"/>
      <c r="F30" s="738"/>
      <c r="G30" s="739"/>
      <c r="H30" s="670" t="s">
        <v>69</v>
      </c>
      <c r="I30" s="671"/>
      <c r="J30" s="671"/>
      <c r="K30" s="671"/>
      <c r="L30" s="671"/>
      <c r="M30" s="671"/>
      <c r="N30" s="671"/>
      <c r="O30" s="671"/>
      <c r="P30" s="671"/>
      <c r="Q30" s="671"/>
      <c r="R30" s="671"/>
      <c r="S30" s="672"/>
      <c r="T30" s="1"/>
      <c r="U30" s="1"/>
      <c r="V30" s="810"/>
      <c r="W30" s="704"/>
      <c r="X30" s="705"/>
      <c r="Y30" s="703"/>
      <c r="Z30" s="704"/>
      <c r="AA30" s="705"/>
      <c r="AB30" s="703"/>
      <c r="AC30" s="704"/>
      <c r="AD30" s="712"/>
      <c r="AE30" s="1"/>
      <c r="AF30" s="1"/>
      <c r="AG30" s="703"/>
      <c r="AH30" s="704"/>
      <c r="AI30" s="705"/>
      <c r="AJ30" s="703"/>
      <c r="AK30" s="704"/>
      <c r="AL30" s="705"/>
      <c r="AM30" s="703"/>
      <c r="AN30" s="704"/>
      <c r="AO30" s="705"/>
      <c r="AP30" s="1"/>
      <c r="AQ30" s="1"/>
      <c r="AR30" s="703"/>
      <c r="AS30" s="704"/>
      <c r="AT30" s="705"/>
      <c r="AU30" s="703"/>
      <c r="AV30" s="704"/>
      <c r="AW30" s="705"/>
      <c r="AX30" s="703"/>
      <c r="AY30" s="704"/>
      <c r="AZ30" s="705"/>
      <c r="BA30" s="1"/>
      <c r="BB30" s="1"/>
      <c r="BC30" s="703"/>
      <c r="BD30" s="704"/>
      <c r="BE30" s="705"/>
      <c r="BF30" s="703"/>
      <c r="BG30" s="704"/>
      <c r="BH30" s="705"/>
      <c r="BI30" s="703"/>
      <c r="BJ30" s="704"/>
      <c r="BK30" s="705"/>
      <c r="BL30" s="1"/>
      <c r="BM30" s="1"/>
      <c r="BN30" s="703"/>
      <c r="BO30" s="704"/>
      <c r="BP30" s="705"/>
      <c r="BQ30" s="703"/>
      <c r="BR30" s="704"/>
      <c r="BS30" s="705"/>
      <c r="BT30" s="703"/>
      <c r="BU30" s="704"/>
      <c r="BV30" s="705"/>
      <c r="BW30" s="1"/>
      <c r="BX30" s="1"/>
      <c r="BY30" s="1"/>
      <c r="BZ30" s="1"/>
      <c r="CA30" s="1"/>
      <c r="CB30" s="1"/>
      <c r="CC30" s="1"/>
      <c r="CD30" s="1"/>
      <c r="CE30" s="1"/>
      <c r="CF30" s="1"/>
      <c r="CG30" s="1"/>
      <c r="CH30" s="1"/>
      <c r="CI30" s="1"/>
      <c r="CJ30" s="1"/>
      <c r="CK30" s="1"/>
      <c r="CL30" s="1"/>
      <c r="CM30" s="1"/>
      <c r="CN30" s="1"/>
      <c r="CO30" s="1"/>
      <c r="CP30" s="1"/>
      <c r="CQ30" s="1"/>
      <c r="CR30" s="1"/>
    </row>
    <row r="31" spans="1:98" ht="32.25" customHeight="1">
      <c r="A31" s="1"/>
      <c r="B31" s="1"/>
      <c r="C31" s="667" t="s">
        <v>62</v>
      </c>
      <c r="D31" s="668"/>
      <c r="E31" s="668"/>
      <c r="F31" s="668"/>
      <c r="G31" s="669"/>
      <c r="H31" s="670" t="s">
        <v>70</v>
      </c>
      <c r="I31" s="671"/>
      <c r="J31" s="671"/>
      <c r="K31" s="671"/>
      <c r="L31" s="671"/>
      <c r="M31" s="671"/>
      <c r="N31" s="671"/>
      <c r="O31" s="671"/>
      <c r="P31" s="671"/>
      <c r="Q31" s="671"/>
      <c r="R31" s="671"/>
      <c r="S31" s="672"/>
      <c r="T31" s="1"/>
      <c r="U31" s="1"/>
      <c r="V31" s="810"/>
      <c r="W31" s="704"/>
      <c r="X31" s="705"/>
      <c r="Y31" s="703"/>
      <c r="Z31" s="704"/>
      <c r="AA31" s="705"/>
      <c r="AB31" s="703"/>
      <c r="AC31" s="704"/>
      <c r="AD31" s="712"/>
      <c r="AE31" s="1"/>
      <c r="AF31" s="1"/>
      <c r="AG31" s="703"/>
      <c r="AH31" s="704"/>
      <c r="AI31" s="705"/>
      <c r="AJ31" s="703"/>
      <c r="AK31" s="704"/>
      <c r="AL31" s="705"/>
      <c r="AM31" s="703"/>
      <c r="AN31" s="704"/>
      <c r="AO31" s="705"/>
      <c r="AP31" s="1"/>
      <c r="AQ31" s="1"/>
      <c r="AR31" s="703"/>
      <c r="AS31" s="704"/>
      <c r="AT31" s="705"/>
      <c r="AU31" s="703"/>
      <c r="AV31" s="704"/>
      <c r="AW31" s="705"/>
      <c r="AX31" s="703"/>
      <c r="AY31" s="704"/>
      <c r="AZ31" s="705"/>
      <c r="BA31" s="1"/>
      <c r="BB31" s="1"/>
      <c r="BC31" s="703"/>
      <c r="BD31" s="704"/>
      <c r="BE31" s="705"/>
      <c r="BF31" s="703"/>
      <c r="BG31" s="704"/>
      <c r="BH31" s="705"/>
      <c r="BI31" s="703"/>
      <c r="BJ31" s="704"/>
      <c r="BK31" s="705"/>
      <c r="BL31" s="1"/>
      <c r="BM31" s="1"/>
      <c r="BN31" s="703"/>
      <c r="BO31" s="704"/>
      <c r="BP31" s="705"/>
      <c r="BQ31" s="703"/>
      <c r="BR31" s="704"/>
      <c r="BS31" s="705"/>
      <c r="BT31" s="703"/>
      <c r="BU31" s="704"/>
      <c r="BV31" s="705"/>
      <c r="BW31" s="1"/>
      <c r="BX31" s="1"/>
      <c r="BY31" s="1"/>
      <c r="BZ31" s="1"/>
      <c r="CA31" s="1"/>
      <c r="CB31" s="1"/>
      <c r="CC31" s="1"/>
      <c r="CD31" s="1"/>
      <c r="CE31" s="1"/>
      <c r="CF31" s="1"/>
      <c r="CG31" s="1"/>
      <c r="CH31" s="1"/>
      <c r="CI31" s="1"/>
      <c r="CJ31" s="1"/>
      <c r="CK31" s="1"/>
      <c r="CL31" s="1"/>
      <c r="CM31" s="1"/>
      <c r="CN31" s="1"/>
      <c r="CO31" s="1"/>
    </row>
    <row r="32" spans="1:98" ht="42" customHeight="1" thickBot="1">
      <c r="A32" s="1"/>
      <c r="B32" s="1"/>
      <c r="C32" s="667" t="s">
        <v>63</v>
      </c>
      <c r="D32" s="668"/>
      <c r="E32" s="668"/>
      <c r="F32" s="668"/>
      <c r="G32" s="669"/>
      <c r="H32" s="667"/>
      <c r="I32" s="668"/>
      <c r="J32" s="668"/>
      <c r="K32" s="668"/>
      <c r="L32" s="668"/>
      <c r="M32" s="668"/>
      <c r="N32" s="668"/>
      <c r="O32" s="668"/>
      <c r="P32" s="668"/>
      <c r="Q32" s="668"/>
      <c r="R32" s="668"/>
      <c r="S32" s="669"/>
      <c r="T32" s="1"/>
      <c r="U32" s="1"/>
      <c r="V32" s="811"/>
      <c r="W32" s="707"/>
      <c r="X32" s="708"/>
      <c r="Y32" s="706"/>
      <c r="Z32" s="707"/>
      <c r="AA32" s="708"/>
      <c r="AB32" s="706"/>
      <c r="AC32" s="707"/>
      <c r="AD32" s="713"/>
      <c r="AE32" s="1"/>
      <c r="AF32" s="1"/>
      <c r="AG32" s="733"/>
      <c r="AH32" s="734"/>
      <c r="AI32" s="735"/>
      <c r="AJ32" s="733"/>
      <c r="AK32" s="734"/>
      <c r="AL32" s="735"/>
      <c r="AM32" s="733"/>
      <c r="AN32" s="734"/>
      <c r="AO32" s="735"/>
      <c r="AP32" s="1"/>
      <c r="AQ32" s="1"/>
      <c r="AR32" s="733"/>
      <c r="AS32" s="734"/>
      <c r="AT32" s="735"/>
      <c r="AU32" s="733"/>
      <c r="AV32" s="734"/>
      <c r="AW32" s="735"/>
      <c r="AX32" s="733"/>
      <c r="AY32" s="734"/>
      <c r="AZ32" s="735"/>
      <c r="BA32" s="1"/>
      <c r="BB32" s="1"/>
      <c r="BC32" s="733"/>
      <c r="BD32" s="734"/>
      <c r="BE32" s="735"/>
      <c r="BF32" s="733"/>
      <c r="BG32" s="734"/>
      <c r="BH32" s="735"/>
      <c r="BI32" s="733"/>
      <c r="BJ32" s="734"/>
      <c r="BK32" s="735"/>
      <c r="BL32" s="1"/>
      <c r="BM32" s="1"/>
      <c r="BN32" s="733"/>
      <c r="BO32" s="734"/>
      <c r="BP32" s="735"/>
      <c r="BQ32" s="733"/>
      <c r="BR32" s="734"/>
      <c r="BS32" s="735"/>
      <c r="BT32" s="733"/>
      <c r="BU32" s="734"/>
      <c r="BV32" s="735"/>
      <c r="BW32" s="1"/>
      <c r="BX32" s="1"/>
      <c r="BY32" s="1"/>
      <c r="BZ32" s="1"/>
      <c r="CA32" s="1"/>
      <c r="CB32" s="1"/>
      <c r="CC32" s="1"/>
      <c r="CD32" s="1"/>
      <c r="CE32" s="1"/>
      <c r="CF32" s="1"/>
      <c r="CG32" s="1"/>
      <c r="CH32" s="1"/>
      <c r="CI32" s="1"/>
      <c r="CJ32" s="1"/>
      <c r="CK32" s="1"/>
      <c r="CL32" s="1"/>
      <c r="CM32" s="1"/>
      <c r="CN32" s="1"/>
      <c r="CO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4"/>
      <c r="F35" s="1"/>
      <c r="G35" s="1"/>
      <c r="H35" s="1"/>
      <c r="I35" s="1"/>
      <c r="J35" s="1"/>
      <c r="K35" s="1"/>
      <c r="L35" s="1"/>
      <c r="M35" s="1"/>
      <c r="N35" s="1"/>
      <c r="O35" s="1"/>
      <c r="P35" s="1"/>
      <c r="Q35" s="1"/>
      <c r="R35" s="1"/>
      <c r="S35" s="1"/>
      <c r="T35" s="1"/>
      <c r="U35" s="1"/>
      <c r="V35" s="1"/>
      <c r="W35" s="1"/>
      <c r="X35" s="1"/>
      <c r="Y35" s="1"/>
      <c r="Z35" s="1"/>
      <c r="AA35" s="1"/>
      <c r="AB35" s="1"/>
      <c r="AC35" s="1"/>
      <c r="AD35" s="1"/>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row>
    <row r="36" spans="1:98" ht="15.75">
      <c r="A36" s="1"/>
      <c r="B36" s="1"/>
      <c r="D36" s="64"/>
      <c r="F36" s="1"/>
      <c r="G36" s="1"/>
      <c r="H36" s="1"/>
      <c r="I36" s="1"/>
      <c r="J36" s="1"/>
      <c r="K36" s="1"/>
      <c r="L36" s="1"/>
      <c r="M36" s="1"/>
      <c r="N36" s="1"/>
      <c r="O36" s="1"/>
      <c r="P36" s="1"/>
      <c r="Q36" s="1"/>
      <c r="R36" s="1"/>
      <c r="S36" s="1"/>
      <c r="T36" s="1"/>
      <c r="U36" s="1"/>
      <c r="V36" s="1"/>
      <c r="W36" s="1"/>
      <c r="X36" s="1"/>
      <c r="Y36" s="1"/>
      <c r="Z36" s="1"/>
      <c r="AA36" s="1"/>
      <c r="AB36" s="1"/>
      <c r="AC36" s="1"/>
      <c r="AD36" s="1"/>
      <c r="AE36" s="20"/>
      <c r="AF36" s="20"/>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row>
    <row r="37" spans="1:98" ht="15.75">
      <c r="A37" s="1"/>
      <c r="B37" s="1"/>
      <c r="D37" s="65"/>
      <c r="F37" s="1"/>
      <c r="G37" s="1"/>
      <c r="H37" s="1"/>
      <c r="I37" s="1"/>
      <c r="J37" s="1"/>
      <c r="K37" s="1"/>
      <c r="L37" s="1"/>
      <c r="M37" s="13"/>
      <c r="N37" s="13"/>
      <c r="O37" s="13"/>
      <c r="P37" s="13"/>
      <c r="Q37" s="13"/>
      <c r="R37" s="1"/>
      <c r="S37" s="1"/>
      <c r="T37" s="1"/>
      <c r="U37" s="1"/>
      <c r="V37" s="1"/>
      <c r="W37" s="1"/>
      <c r="X37" s="1"/>
      <c r="Y37" s="1"/>
      <c r="Z37" s="13"/>
      <c r="AA37" s="13"/>
      <c r="AB37" s="13"/>
      <c r="AC37" s="13"/>
      <c r="AD37" s="13"/>
      <c r="AE37" s="20"/>
      <c r="AF37" s="20"/>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D38" s="65"/>
      <c r="F38" s="1"/>
      <c r="G38" s="1"/>
      <c r="H38" s="1"/>
      <c r="I38" s="1"/>
      <c r="J38" s="1"/>
      <c r="K38" s="1"/>
      <c r="L38" s="1"/>
      <c r="M38" s="13"/>
      <c r="N38" s="13"/>
      <c r="O38" s="13"/>
      <c r="P38" s="13"/>
      <c r="Q38" s="13"/>
      <c r="R38" s="1"/>
      <c r="S38" s="1"/>
      <c r="T38" s="1"/>
      <c r="U38" s="1"/>
      <c r="V38" s="1"/>
      <c r="W38" s="1"/>
      <c r="X38" s="1"/>
      <c r="Y38" s="1"/>
      <c r="Z38" s="13"/>
      <c r="AA38" s="13"/>
      <c r="AB38" s="13"/>
      <c r="AC38" s="13"/>
      <c r="AD38" s="13"/>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row>
    <row r="39" spans="1:98" ht="15.75">
      <c r="A39" s="1"/>
      <c r="B39" s="1"/>
      <c r="C39" s="1"/>
      <c r="D39" s="14"/>
      <c r="F39" s="1"/>
      <c r="G39" s="1"/>
      <c r="H39" s="1"/>
      <c r="I39" s="1"/>
      <c r="J39" s="1"/>
      <c r="K39" s="1"/>
      <c r="L39" s="1"/>
      <c r="M39" s="14"/>
      <c r="N39" s="14"/>
      <c r="O39" s="14"/>
      <c r="P39" s="14"/>
      <c r="Q39" s="14"/>
      <c r="R39" s="1"/>
      <c r="S39" s="1"/>
      <c r="T39" s="1"/>
      <c r="U39" s="1"/>
      <c r="V39" s="1"/>
      <c r="W39" s="1"/>
      <c r="X39" s="1"/>
      <c r="Y39" s="1"/>
      <c r="Z39" s="14"/>
      <c r="AA39" s="14"/>
      <c r="AB39" s="14"/>
      <c r="AC39" s="14"/>
      <c r="AD39" s="14"/>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row>
    <row r="40" spans="1:98" ht="15.75">
      <c r="A40" s="1"/>
      <c r="B40" s="1"/>
      <c r="C40" s="1"/>
      <c r="G40" s="1"/>
      <c r="H40" s="1"/>
      <c r="I40" s="15"/>
      <c r="J40" s="15"/>
      <c r="K40" s="15"/>
      <c r="L40" s="15"/>
      <c r="M40" s="15"/>
      <c r="N40" s="1"/>
      <c r="O40" s="1"/>
      <c r="P40" s="1"/>
      <c r="Q40" s="1"/>
      <c r="R40" s="1"/>
      <c r="S40" s="1"/>
      <c r="T40" s="1"/>
      <c r="U40" s="1"/>
      <c r="V40" s="19"/>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ustomHeight="1">
      <c r="A41" s="1"/>
      <c r="B41" s="1"/>
      <c r="C41" s="1"/>
      <c r="G41" s="1"/>
      <c r="H41" s="1"/>
      <c r="I41" s="16"/>
      <c r="J41" s="16"/>
      <c r="K41" s="16"/>
      <c r="L41" s="16"/>
      <c r="M41" s="16"/>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7"/>
      <c r="J42" s="17"/>
      <c r="K42" s="17"/>
      <c r="L42" s="17"/>
      <c r="M42" s="17"/>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8"/>
      <c r="J43" s="18"/>
      <c r="K43" s="18"/>
      <c r="L43" s="18"/>
      <c r="M43" s="18"/>
      <c r="N43" s="1"/>
      <c r="O43" s="1"/>
      <c r="P43" s="1"/>
      <c r="Q43" s="1"/>
      <c r="R43" s="1"/>
      <c r="S43" s="1"/>
      <c r="T43" s="1"/>
      <c r="U43" s="1"/>
      <c r="V43" s="21"/>
      <c r="W43" s="20"/>
      <c r="X43" s="20"/>
      <c r="Y43" s="20"/>
      <c r="Z43" s="20"/>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G44" s="1"/>
      <c r="H44" s="1"/>
      <c r="I44" s="18"/>
      <c r="J44" s="18"/>
      <c r="K44" s="18"/>
      <c r="L44" s="18"/>
      <c r="M44" s="18"/>
      <c r="N44" s="1"/>
      <c r="O44" s="1"/>
      <c r="P44" s="1"/>
      <c r="Q44" s="1"/>
      <c r="R44" s="1"/>
      <c r="S44" s="1"/>
      <c r="T44" s="1"/>
      <c r="U44" s="1"/>
      <c r="V44" s="21"/>
      <c r="W44" s="20"/>
      <c r="X44" s="20"/>
      <c r="Y44" s="20"/>
      <c r="Z44" s="20"/>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3"/>
      <c r="H47" s="1"/>
      <c r="I47" s="1"/>
      <c r="J47" s="1"/>
      <c r="K47" s="1"/>
      <c r="L47" s="1"/>
      <c r="M47" s="1"/>
      <c r="N47" s="1"/>
      <c r="O47" s="13"/>
      <c r="P47" s="13"/>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3"/>
      <c r="H48" s="1"/>
      <c r="I48" s="1"/>
      <c r="J48" s="1"/>
      <c r="K48" s="1"/>
      <c r="L48" s="1"/>
      <c r="M48" s="1"/>
      <c r="N48" s="1"/>
      <c r="O48" s="13"/>
      <c r="P48" s="13"/>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row>
    <row r="49" spans="1:98" ht="15.75">
      <c r="A49" s="1"/>
      <c r="B49" s="1"/>
      <c r="C49" s="1"/>
      <c r="D49" s="1"/>
      <c r="E49" s="1"/>
      <c r="F49" s="1"/>
      <c r="G49" s="14"/>
      <c r="H49" s="1"/>
      <c r="I49" s="1"/>
      <c r="J49" s="1"/>
      <c r="K49" s="1"/>
      <c r="L49" s="1"/>
      <c r="M49" s="1"/>
      <c r="N49" s="1"/>
      <c r="O49" s="14"/>
      <c r="P49" s="14"/>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row>
    <row r="50" spans="1:98" ht="15.75">
      <c r="A50" s="1"/>
      <c r="B50" s="1"/>
      <c r="C50" s="1"/>
      <c r="D50" s="1"/>
      <c r="E50" s="1"/>
      <c r="F50" s="1"/>
      <c r="G50" s="1"/>
      <c r="H50" s="1"/>
      <c r="I50" s="1"/>
      <c r="J50" s="19"/>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21"/>
      <c r="K52" s="2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21"/>
      <c r="K53" s="2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21"/>
      <c r="G54" s="2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V67" s="1"/>
      <c r="W67" s="1"/>
      <c r="X67" s="1"/>
      <c r="Y67" s="1"/>
      <c r="Z67" s="1"/>
      <c r="AA67" s="1"/>
      <c r="AB67" s="1"/>
      <c r="AC67" s="1"/>
      <c r="AD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row r="74" spans="1:98" ht="15.75">
      <c r="A74" s="1"/>
      <c r="B74" s="1"/>
      <c r="C74" s="1"/>
      <c r="D74" s="1"/>
      <c r="E74" s="1"/>
      <c r="F74" s="1"/>
      <c r="G74" s="1"/>
      <c r="H74" s="1"/>
      <c r="I74" s="1"/>
      <c r="J74" s="1"/>
      <c r="K74" s="1"/>
      <c r="L74" s="1"/>
      <c r="M74" s="1"/>
      <c r="N74" s="1"/>
      <c r="O74" s="1"/>
      <c r="P74" s="1"/>
      <c r="Q74" s="1"/>
      <c r="R74" s="1"/>
      <c r="S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CA74" s="1"/>
      <c r="CB74" s="1"/>
      <c r="CC74" s="1"/>
      <c r="CD74" s="1"/>
      <c r="CE74" s="1"/>
      <c r="CF74" s="1"/>
      <c r="CG74" s="1"/>
      <c r="CH74" s="1"/>
      <c r="CI74" s="1"/>
      <c r="CJ74" s="1"/>
      <c r="CK74" s="1"/>
      <c r="CL74" s="1"/>
      <c r="CM74" s="1"/>
      <c r="CN74" s="1"/>
      <c r="CO74" s="1"/>
      <c r="CP74" s="1"/>
      <c r="CQ74" s="1"/>
      <c r="CR74" s="1"/>
      <c r="CS74" s="1"/>
      <c r="CT74" s="1"/>
    </row>
    <row r="75" spans="1:98" ht="15.75">
      <c r="A75" s="1"/>
      <c r="B75" s="1"/>
      <c r="C75" s="1"/>
      <c r="D75" s="1"/>
      <c r="E75" s="1"/>
      <c r="F75" s="1"/>
      <c r="G75" s="1"/>
      <c r="H75" s="1"/>
      <c r="I75" s="1"/>
      <c r="J75" s="1"/>
      <c r="K75" s="1"/>
      <c r="L75" s="1"/>
      <c r="M75" s="1"/>
      <c r="N75" s="1"/>
      <c r="O75" s="1"/>
      <c r="P75" s="1"/>
      <c r="Q75" s="1"/>
      <c r="R75" s="1"/>
      <c r="S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CA75" s="1"/>
      <c r="CB75" s="1"/>
      <c r="CC75" s="1"/>
      <c r="CD75" s="1"/>
      <c r="CE75" s="1"/>
      <c r="CF75" s="1"/>
      <c r="CG75" s="1"/>
      <c r="CH75" s="1"/>
      <c r="CI75" s="1"/>
      <c r="CJ75" s="1"/>
      <c r="CK75" s="1"/>
      <c r="CL75" s="1"/>
      <c r="CM75" s="1"/>
      <c r="CN75" s="1"/>
      <c r="CO75" s="1"/>
      <c r="CP75" s="1"/>
      <c r="CQ75" s="1"/>
      <c r="CR75" s="1"/>
      <c r="CS75" s="1"/>
      <c r="CT75" s="1"/>
    </row>
  </sheetData>
  <mergeCells count="143">
    <mergeCell ref="C2:BZ2"/>
    <mergeCell ref="R3:AZ3"/>
    <mergeCell ref="C9:D9"/>
    <mergeCell ref="E9:BZ9"/>
    <mergeCell ref="C5:D5"/>
    <mergeCell ref="E5:BZ5"/>
    <mergeCell ref="C6:U6"/>
    <mergeCell ref="C10:U10"/>
    <mergeCell ref="C11:C13"/>
    <mergeCell ref="BA3:BZ3"/>
    <mergeCell ref="V11:BK13"/>
    <mergeCell ref="D11:J13"/>
    <mergeCell ref="K11:M13"/>
    <mergeCell ref="N11:U13"/>
    <mergeCell ref="BY12:BZ12"/>
    <mergeCell ref="BL11:BX11"/>
    <mergeCell ref="BU13:BV13"/>
    <mergeCell ref="BY13:BZ13"/>
    <mergeCell ref="C3:Q3"/>
    <mergeCell ref="C32:G32"/>
    <mergeCell ref="AG24:AI24"/>
    <mergeCell ref="AJ24:AL24"/>
    <mergeCell ref="AM24:AO24"/>
    <mergeCell ref="AG27:AI27"/>
    <mergeCell ref="C15:C17"/>
    <mergeCell ref="D15:D17"/>
    <mergeCell ref="E15:E17"/>
    <mergeCell ref="F15:F17"/>
    <mergeCell ref="G15:U15"/>
    <mergeCell ref="J16:L16"/>
    <mergeCell ref="AB16:AD16"/>
    <mergeCell ref="AG15:AQ15"/>
    <mergeCell ref="AG16:AI16"/>
    <mergeCell ref="AJ16:AL16"/>
    <mergeCell ref="AM16:AO16"/>
    <mergeCell ref="V27:X27"/>
    <mergeCell ref="Y27:AA27"/>
    <mergeCell ref="AB27:AD27"/>
    <mergeCell ref="V28:X32"/>
    <mergeCell ref="Y28:AA32"/>
    <mergeCell ref="AB28:AD32"/>
    <mergeCell ref="V15:AF15"/>
    <mergeCell ref="V16:X16"/>
    <mergeCell ref="AR15:BB15"/>
    <mergeCell ref="AR16:AT16"/>
    <mergeCell ref="AU16:AW16"/>
    <mergeCell ref="AX16:AZ16"/>
    <mergeCell ref="BA16:BA17"/>
    <mergeCell ref="BB16:BB17"/>
    <mergeCell ref="AR27:AT27"/>
    <mergeCell ref="AU27:AW27"/>
    <mergeCell ref="AX27:AZ27"/>
    <mergeCell ref="AR24:AT24"/>
    <mergeCell ref="AU24:AW24"/>
    <mergeCell ref="AX24:AZ24"/>
    <mergeCell ref="BA24:BA25"/>
    <mergeCell ref="BB24:BB25"/>
    <mergeCell ref="H31:S31"/>
    <mergeCell ref="C24:S24"/>
    <mergeCell ref="C31:G31"/>
    <mergeCell ref="BC27:BE27"/>
    <mergeCell ref="BF27:BH27"/>
    <mergeCell ref="BI27:BK27"/>
    <mergeCell ref="BC28:BE32"/>
    <mergeCell ref="BF28:BH32"/>
    <mergeCell ref="BI28:BK32"/>
    <mergeCell ref="AG28:AI32"/>
    <mergeCell ref="AJ28:AL32"/>
    <mergeCell ref="AM28:AO32"/>
    <mergeCell ref="AR28:AT32"/>
    <mergeCell ref="AU28:AW32"/>
    <mergeCell ref="AX28:AZ32"/>
    <mergeCell ref="AJ27:AL27"/>
    <mergeCell ref="AM27:AO27"/>
    <mergeCell ref="AE24:AE25"/>
    <mergeCell ref="AF24:AF25"/>
    <mergeCell ref="AP24:AP25"/>
    <mergeCell ref="AQ24:AQ25"/>
    <mergeCell ref="V24:X24"/>
    <mergeCell ref="Y24:AA24"/>
    <mergeCell ref="AB24:AD24"/>
    <mergeCell ref="BC15:BM15"/>
    <mergeCell ref="BC16:BE16"/>
    <mergeCell ref="BF16:BH16"/>
    <mergeCell ref="BN27:BP27"/>
    <mergeCell ref="BQ27:BS27"/>
    <mergeCell ref="BT27:BV27"/>
    <mergeCell ref="BN28:BP32"/>
    <mergeCell ref="BQ28:BS32"/>
    <mergeCell ref="C23:U23"/>
    <mergeCell ref="BI16:BK16"/>
    <mergeCell ref="BL16:BL17"/>
    <mergeCell ref="BM16:BM17"/>
    <mergeCell ref="BC24:BE24"/>
    <mergeCell ref="BF24:BH24"/>
    <mergeCell ref="BI24:BK24"/>
    <mergeCell ref="BL24:BL25"/>
    <mergeCell ref="BM24:BM25"/>
    <mergeCell ref="H32:S32"/>
    <mergeCell ref="H25:S25"/>
    <mergeCell ref="H26:S26"/>
    <mergeCell ref="H27:S27"/>
    <mergeCell ref="H28:S28"/>
    <mergeCell ref="H29:S29"/>
    <mergeCell ref="H30:S30"/>
    <mergeCell ref="BN23:BX23"/>
    <mergeCell ref="BC23:BM23"/>
    <mergeCell ref="AR23:BB23"/>
    <mergeCell ref="G16:I16"/>
    <mergeCell ref="M16:O16"/>
    <mergeCell ref="P16:R16"/>
    <mergeCell ref="S16:U16"/>
    <mergeCell ref="AE16:AE17"/>
    <mergeCell ref="AF16:AF17"/>
    <mergeCell ref="AP16:AP17"/>
    <mergeCell ref="AQ16:AQ17"/>
    <mergeCell ref="AG23:AQ23"/>
    <mergeCell ref="V23:AF23"/>
    <mergeCell ref="Y16:AA16"/>
    <mergeCell ref="C25:G25"/>
    <mergeCell ref="C26:G26"/>
    <mergeCell ref="C27:G27"/>
    <mergeCell ref="C28:G28"/>
    <mergeCell ref="C29:G29"/>
    <mergeCell ref="C30:G30"/>
    <mergeCell ref="C7:D7"/>
    <mergeCell ref="E7:BZ7"/>
    <mergeCell ref="BT28:BV32"/>
    <mergeCell ref="BZ16:BZ17"/>
    <mergeCell ref="BY24:BZ24"/>
    <mergeCell ref="BN15:BX15"/>
    <mergeCell ref="BN16:BP16"/>
    <mergeCell ref="BQ16:BS16"/>
    <mergeCell ref="BT16:BV16"/>
    <mergeCell ref="BW16:BW17"/>
    <mergeCell ref="BX16:BX17"/>
    <mergeCell ref="BN24:BP24"/>
    <mergeCell ref="BQ24:BS24"/>
    <mergeCell ref="BT24:BV24"/>
    <mergeCell ref="BW24:BW25"/>
    <mergeCell ref="BX24:BX25"/>
    <mergeCell ref="BY15:BZ15"/>
    <mergeCell ref="BY16:BY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CF4F0-A0FF-42A4-A508-62E3C4812315}">
  <sheetPr>
    <tabColor rgb="FFF5652B"/>
  </sheetPr>
  <dimension ref="A1:CT71"/>
  <sheetViews>
    <sheetView topLeftCell="O12" zoomScale="50" zoomScaleNormal="50" workbookViewId="0">
      <selection activeCell="AF23" sqref="AF23"/>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27" width="20.7109375" customWidth="1"/>
    <col min="28" max="28" width="24.5703125" customWidth="1"/>
    <col min="29" max="30" width="20.7109375" customWidth="1"/>
    <col min="31" max="31" width="24.5703125" customWidth="1"/>
    <col min="32"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66" customFormat="1" ht="48.75" customHeight="1" thickBot="1">
      <c r="A3" s="79"/>
      <c r="B3" s="79"/>
      <c r="C3" s="563" t="s">
        <v>71</v>
      </c>
      <c r="D3" s="564"/>
      <c r="E3" s="564"/>
      <c r="F3" s="564"/>
      <c r="G3" s="564"/>
      <c r="H3" s="564"/>
      <c r="I3" s="564"/>
      <c r="J3" s="564"/>
      <c r="K3" s="564"/>
      <c r="L3" s="564"/>
      <c r="M3" s="564"/>
      <c r="N3" s="564"/>
      <c r="O3" s="564"/>
      <c r="P3" s="564"/>
      <c r="Q3" s="565"/>
      <c r="R3" s="563" t="s">
        <v>56</v>
      </c>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5"/>
      <c r="BA3" s="566" t="s">
        <v>12</v>
      </c>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8"/>
      <c r="CA3" s="80"/>
      <c r="CB3" s="80"/>
      <c r="CC3" s="80"/>
      <c r="CD3" s="80"/>
      <c r="CE3" s="80"/>
      <c r="CF3" s="80"/>
      <c r="CG3" s="80"/>
      <c r="CH3" s="80"/>
      <c r="CI3" s="80"/>
      <c r="CJ3" s="80"/>
      <c r="CK3" s="80"/>
      <c r="CL3" s="80"/>
      <c r="CM3" s="80"/>
      <c r="CN3" s="80"/>
      <c r="CO3" s="80"/>
      <c r="CP3" s="80"/>
      <c r="CQ3" s="80"/>
      <c r="CR3" s="80"/>
      <c r="CS3" s="80"/>
      <c r="CT3" s="80"/>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108</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18.75" customHeight="1" thickBot="1">
      <c r="A11" s="1"/>
      <c r="B11" s="1"/>
      <c r="C11" s="584" t="s">
        <v>55</v>
      </c>
      <c r="D11" s="586" t="s">
        <v>109</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578" t="s">
        <v>8</v>
      </c>
      <c r="H15" s="578"/>
      <c r="I15" s="578"/>
      <c r="J15" s="578"/>
      <c r="K15" s="578"/>
      <c r="L15" s="578"/>
      <c r="M15" s="578"/>
      <c r="N15" s="578"/>
      <c r="O15" s="578"/>
      <c r="P15" s="578"/>
      <c r="Q15" s="578"/>
      <c r="R15" s="578"/>
      <c r="S15" s="578"/>
      <c r="T15" s="578"/>
      <c r="U15" s="580"/>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579"/>
      <c r="G16" s="579">
        <v>2023</v>
      </c>
      <c r="H16" s="579"/>
      <c r="I16" s="579"/>
      <c r="J16" s="579">
        <v>2024</v>
      </c>
      <c r="K16" s="579"/>
      <c r="L16" s="579"/>
      <c r="M16" s="579">
        <v>2025</v>
      </c>
      <c r="N16" s="579"/>
      <c r="O16" s="579"/>
      <c r="P16" s="579">
        <v>2026</v>
      </c>
      <c r="Q16" s="579"/>
      <c r="R16" s="579"/>
      <c r="S16" s="579">
        <v>2027</v>
      </c>
      <c r="T16" s="579"/>
      <c r="U16" s="614"/>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579"/>
      <c r="G17" s="93" t="s">
        <v>73</v>
      </c>
      <c r="H17" s="93" t="s">
        <v>74</v>
      </c>
      <c r="I17" s="93" t="s">
        <v>75</v>
      </c>
      <c r="J17" s="93" t="s">
        <v>73</v>
      </c>
      <c r="K17" s="93" t="s">
        <v>74</v>
      </c>
      <c r="L17" s="93" t="s">
        <v>75</v>
      </c>
      <c r="M17" s="93" t="s">
        <v>73</v>
      </c>
      <c r="N17" s="93" t="s">
        <v>74</v>
      </c>
      <c r="O17" s="93" t="s">
        <v>75</v>
      </c>
      <c r="P17" s="93" t="s">
        <v>73</v>
      </c>
      <c r="Q17" s="93" t="s">
        <v>74</v>
      </c>
      <c r="R17" s="93" t="s">
        <v>75</v>
      </c>
      <c r="S17" s="93" t="s">
        <v>73</v>
      </c>
      <c r="T17" s="93" t="s">
        <v>74</v>
      </c>
      <c r="U17" s="93"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648"/>
      <c r="BZ17" s="650"/>
      <c r="CA17" s="1"/>
      <c r="CB17" s="1"/>
      <c r="CC17" s="1"/>
      <c r="CD17" s="1"/>
      <c r="CE17" s="1"/>
      <c r="CF17" s="1"/>
      <c r="CG17" s="1"/>
      <c r="CH17" s="1"/>
      <c r="CI17" s="1"/>
      <c r="CJ17" s="1"/>
      <c r="CK17" s="1"/>
      <c r="CL17" s="1"/>
      <c r="CM17" s="1"/>
      <c r="CN17" s="1"/>
      <c r="CO17" s="1"/>
      <c r="CP17" s="1"/>
      <c r="CQ17" s="1"/>
      <c r="CR17" s="1"/>
      <c r="CS17" s="1"/>
      <c r="CT17" s="1"/>
    </row>
    <row r="18" spans="1:98" ht="150.75" customHeight="1" thickBot="1">
      <c r="A18" s="1"/>
      <c r="B18" s="1"/>
      <c r="C18" s="128" t="s">
        <v>110</v>
      </c>
      <c r="D18" s="129" t="s">
        <v>111</v>
      </c>
      <c r="E18" s="130" t="s">
        <v>97</v>
      </c>
      <c r="F18" s="130">
        <v>2</v>
      </c>
      <c r="G18" s="131"/>
      <c r="H18" s="131"/>
      <c r="I18" s="132">
        <v>0.4</v>
      </c>
      <c r="J18" s="131"/>
      <c r="K18" s="131"/>
      <c r="L18" s="132">
        <v>0.4</v>
      </c>
      <c r="M18" s="131"/>
      <c r="N18" s="131"/>
      <c r="O18" s="132">
        <v>0.4</v>
      </c>
      <c r="P18" s="133"/>
      <c r="Q18" s="133"/>
      <c r="R18" s="132">
        <v>0.4</v>
      </c>
      <c r="S18" s="133"/>
      <c r="T18" s="134"/>
      <c r="U18" s="132">
        <v>0.4</v>
      </c>
      <c r="V18" s="141" t="s">
        <v>291</v>
      </c>
      <c r="W18" s="208">
        <v>45058</v>
      </c>
      <c r="X18" s="197">
        <v>0</v>
      </c>
      <c r="Y18" s="141" t="s">
        <v>432</v>
      </c>
      <c r="Z18" s="208">
        <v>45184</v>
      </c>
      <c r="AA18" s="197">
        <v>0.4</v>
      </c>
      <c r="AB18" s="94" t="s">
        <v>432</v>
      </c>
      <c r="AC18" s="399">
        <v>45308</v>
      </c>
      <c r="AD18" s="199">
        <v>0</v>
      </c>
      <c r="AE18" s="198">
        <f>X18+AA18+AD18</f>
        <v>0.4</v>
      </c>
      <c r="AF18" s="37">
        <f>AE18/F18</f>
        <v>0.2</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16">
        <f>BW18+BL18+BA18+AP18+AE18</f>
        <v>0.4</v>
      </c>
      <c r="BZ18" s="143">
        <f>BY18/F18</f>
        <v>0.2</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48">
        <f>BZ18</f>
        <v>0.2</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90.75"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8">
        <v>100000000</v>
      </c>
      <c r="W22" s="187">
        <v>60046260</v>
      </c>
      <c r="X22" s="207"/>
      <c r="Y22" s="211"/>
      <c r="Z22" s="187"/>
      <c r="AA22" s="207"/>
      <c r="AB22" s="224">
        <f>V22</f>
        <v>100000000</v>
      </c>
      <c r="AC22" s="422">
        <f>59362265-W22</f>
        <v>-683995</v>
      </c>
      <c r="AD22" s="213"/>
      <c r="AE22" s="218">
        <f>W22+Z22+AC22</f>
        <v>59362265</v>
      </c>
      <c r="AF22" s="216">
        <f>AE22/AB22</f>
        <v>0.59362265000000003</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100000000</v>
      </c>
      <c r="BZ22" s="372">
        <f>AE22+AP22+BA22+BL22+BW22</f>
        <v>59362265</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74">
        <f>BZ22/BY22</f>
        <v>0.59362265000000003</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378"/>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8.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59.25"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C28:G28"/>
    <mergeCell ref="H28:S28"/>
    <mergeCell ref="C25:G25"/>
    <mergeCell ref="H25:S25"/>
    <mergeCell ref="C26:G26"/>
    <mergeCell ref="H26:S26"/>
    <mergeCell ref="C27:G27"/>
    <mergeCell ref="H27:S27"/>
    <mergeCell ref="BC24:BE28"/>
    <mergeCell ref="BN24:BP28"/>
    <mergeCell ref="BQ24:BS28"/>
    <mergeCell ref="BT24:BV28"/>
    <mergeCell ref="AG24:AI28"/>
    <mergeCell ref="AJ24:AL28"/>
    <mergeCell ref="AM24:AO28"/>
    <mergeCell ref="AR24:AT28"/>
    <mergeCell ref="AU24:AW28"/>
    <mergeCell ref="AX24:AZ28"/>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DEB01-B6F4-43C9-8FAD-720F9A7AB70B}">
  <sheetPr>
    <tabColor rgb="FFF5652B"/>
  </sheetPr>
  <dimension ref="A1:CT72"/>
  <sheetViews>
    <sheetView topLeftCell="I13" zoomScale="50" zoomScaleNormal="50" workbookViewId="0">
      <selection activeCell="AB24" sqref="AB24:AD24"/>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27" width="20.7109375" customWidth="1"/>
    <col min="28" max="28" width="24.5703125" customWidth="1"/>
    <col min="29" max="30" width="20.7109375" customWidth="1"/>
    <col min="31" max="31" width="24" customWidth="1"/>
    <col min="32" max="32" width="22.14062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112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18.75" customHeight="1" thickBot="1">
      <c r="A11" s="1"/>
      <c r="B11" s="1"/>
      <c r="C11" s="584" t="s">
        <v>55</v>
      </c>
      <c r="D11" s="586" t="s">
        <v>113</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578" t="s">
        <v>8</v>
      </c>
      <c r="H15" s="578"/>
      <c r="I15" s="578"/>
      <c r="J15" s="578"/>
      <c r="K15" s="578"/>
      <c r="L15" s="578"/>
      <c r="M15" s="578"/>
      <c r="N15" s="578"/>
      <c r="O15" s="578"/>
      <c r="P15" s="578"/>
      <c r="Q15" s="578"/>
      <c r="R15" s="578"/>
      <c r="S15" s="578"/>
      <c r="T15" s="578"/>
      <c r="U15" s="580"/>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579"/>
      <c r="G16" s="579">
        <v>2023</v>
      </c>
      <c r="H16" s="579"/>
      <c r="I16" s="579"/>
      <c r="J16" s="579">
        <v>2024</v>
      </c>
      <c r="K16" s="579"/>
      <c r="L16" s="579"/>
      <c r="M16" s="579">
        <v>2025</v>
      </c>
      <c r="N16" s="579"/>
      <c r="O16" s="579"/>
      <c r="P16" s="579">
        <v>2026</v>
      </c>
      <c r="Q16" s="579"/>
      <c r="R16" s="579"/>
      <c r="S16" s="579">
        <v>2027</v>
      </c>
      <c r="T16" s="579"/>
      <c r="U16" s="614"/>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579"/>
      <c r="G17" s="93" t="s">
        <v>73</v>
      </c>
      <c r="H17" s="93" t="s">
        <v>74</v>
      </c>
      <c r="I17" s="93" t="s">
        <v>75</v>
      </c>
      <c r="J17" s="93" t="s">
        <v>73</v>
      </c>
      <c r="K17" s="93" t="s">
        <v>74</v>
      </c>
      <c r="L17" s="93" t="s">
        <v>75</v>
      </c>
      <c r="M17" s="93" t="s">
        <v>73</v>
      </c>
      <c r="N17" s="93" t="s">
        <v>74</v>
      </c>
      <c r="O17" s="93" t="s">
        <v>75</v>
      </c>
      <c r="P17" s="93" t="s">
        <v>73</v>
      </c>
      <c r="Q17" s="93" t="s">
        <v>74</v>
      </c>
      <c r="R17" s="93" t="s">
        <v>75</v>
      </c>
      <c r="S17" s="93" t="s">
        <v>73</v>
      </c>
      <c r="T17" s="93" t="s">
        <v>74</v>
      </c>
      <c r="U17" s="93"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648"/>
      <c r="BZ17" s="650"/>
      <c r="CA17" s="1"/>
      <c r="CB17" s="1"/>
      <c r="CC17" s="1"/>
      <c r="CD17" s="1"/>
      <c r="CE17" s="1"/>
      <c r="CF17" s="1"/>
      <c r="CG17" s="1"/>
      <c r="CH17" s="1"/>
      <c r="CI17" s="1"/>
      <c r="CJ17" s="1"/>
      <c r="CK17" s="1"/>
      <c r="CL17" s="1"/>
      <c r="CM17" s="1"/>
      <c r="CN17" s="1"/>
      <c r="CO17" s="1"/>
      <c r="CP17" s="1"/>
      <c r="CQ17" s="1"/>
      <c r="CR17" s="1"/>
      <c r="CS17" s="1"/>
      <c r="CT17" s="1"/>
    </row>
    <row r="18" spans="1:98" ht="139.5" customHeight="1" thickBot="1">
      <c r="A18" s="1"/>
      <c r="B18" s="1"/>
      <c r="C18" s="128" t="s">
        <v>114</v>
      </c>
      <c r="D18" s="129" t="s">
        <v>115</v>
      </c>
      <c r="E18" s="130" t="s">
        <v>97</v>
      </c>
      <c r="F18" s="130">
        <v>15</v>
      </c>
      <c r="G18" s="132">
        <v>1</v>
      </c>
      <c r="H18" s="132">
        <v>1</v>
      </c>
      <c r="I18" s="132">
        <v>1</v>
      </c>
      <c r="J18" s="132"/>
      <c r="K18" s="132"/>
      <c r="L18" s="132">
        <v>3</v>
      </c>
      <c r="M18" s="132"/>
      <c r="N18" s="132"/>
      <c r="O18" s="132">
        <v>3</v>
      </c>
      <c r="P18" s="144"/>
      <c r="Q18" s="144"/>
      <c r="R18" s="132">
        <v>3</v>
      </c>
      <c r="S18" s="144"/>
      <c r="T18" s="145"/>
      <c r="U18" s="132">
        <v>3</v>
      </c>
      <c r="V18" s="141" t="s">
        <v>291</v>
      </c>
      <c r="W18" s="208">
        <v>45058</v>
      </c>
      <c r="X18" s="197">
        <v>1</v>
      </c>
      <c r="Y18" s="350" t="s">
        <v>404</v>
      </c>
      <c r="Z18" s="351">
        <v>45183</v>
      </c>
      <c r="AA18" s="349">
        <v>1</v>
      </c>
      <c r="AB18" s="32" t="s">
        <v>404</v>
      </c>
      <c r="AC18" s="384">
        <v>45318</v>
      </c>
      <c r="AD18" s="385">
        <v>1</v>
      </c>
      <c r="AE18" s="198">
        <f>X18+AA18+AD18</f>
        <v>3</v>
      </c>
      <c r="AF18" s="37">
        <f>AE18/F18</f>
        <v>0.2</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394">
        <f>BW18+BL18+BA18+AP18+AE18</f>
        <v>3</v>
      </c>
      <c r="BZ18" s="395">
        <f>BY18/F18</f>
        <v>0.2</v>
      </c>
      <c r="CA18" s="1"/>
      <c r="CB18" s="1"/>
      <c r="CC18" s="1"/>
      <c r="CD18" s="1"/>
      <c r="CE18" s="1"/>
      <c r="CF18" s="1"/>
      <c r="CG18" s="1"/>
      <c r="CH18" s="1"/>
      <c r="CI18" s="1"/>
      <c r="CJ18" s="1"/>
      <c r="CK18" s="1"/>
      <c r="CL18" s="1"/>
      <c r="CM18" s="1"/>
      <c r="CN18" s="1"/>
      <c r="CO18" s="1"/>
      <c r="CP18" s="1"/>
      <c r="CQ18" s="1"/>
      <c r="CR18" s="1"/>
      <c r="CS18" s="1"/>
      <c r="CT18" s="1"/>
    </row>
    <row r="19" spans="1:98" ht="134.25" customHeight="1" thickBot="1">
      <c r="A19" s="1"/>
      <c r="B19" s="1"/>
      <c r="C19" s="135" t="s">
        <v>116</v>
      </c>
      <c r="D19" s="136" t="s">
        <v>117</v>
      </c>
      <c r="E19" s="137" t="s">
        <v>97</v>
      </c>
      <c r="F19" s="137">
        <v>5</v>
      </c>
      <c r="G19" s="138"/>
      <c r="H19" s="138"/>
      <c r="I19" s="138">
        <v>1</v>
      </c>
      <c r="J19" s="138"/>
      <c r="K19" s="138"/>
      <c r="L19" s="138">
        <v>1</v>
      </c>
      <c r="M19" s="138"/>
      <c r="N19" s="138"/>
      <c r="O19" s="138">
        <v>1</v>
      </c>
      <c r="P19" s="139"/>
      <c r="Q19" s="139"/>
      <c r="R19" s="139">
        <v>1</v>
      </c>
      <c r="S19" s="139"/>
      <c r="T19" s="139"/>
      <c r="U19" s="140">
        <v>1</v>
      </c>
      <c r="V19" s="141" t="s">
        <v>291</v>
      </c>
      <c r="W19" s="208">
        <v>45058</v>
      </c>
      <c r="X19" s="197">
        <v>0</v>
      </c>
      <c r="Y19" s="350" t="s">
        <v>405</v>
      </c>
      <c r="Z19" s="351">
        <v>45183</v>
      </c>
      <c r="AA19" s="349">
        <v>0</v>
      </c>
      <c r="AB19" s="32" t="s">
        <v>441</v>
      </c>
      <c r="AC19" s="384">
        <v>45319</v>
      </c>
      <c r="AD19" s="385">
        <v>1</v>
      </c>
      <c r="AE19" s="198">
        <f>X19+AA19+AD19</f>
        <v>1</v>
      </c>
      <c r="AF19" s="37">
        <f>AE19/F19</f>
        <v>0.2</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394">
        <f>BW19+BL19+BA19+AP19+AE19</f>
        <v>1</v>
      </c>
      <c r="BZ19" s="395">
        <f>BY19/F19</f>
        <v>0.2</v>
      </c>
      <c r="CA19" s="1"/>
      <c r="CB19" s="1"/>
      <c r="CC19" s="1"/>
      <c r="CD19" s="1"/>
      <c r="CE19" s="1"/>
      <c r="CF19" s="1"/>
      <c r="CG19" s="1"/>
      <c r="CH19" s="1"/>
      <c r="CI19" s="1"/>
      <c r="CJ19" s="1"/>
      <c r="CK19" s="1"/>
      <c r="CL19" s="1"/>
      <c r="CM19" s="1"/>
      <c r="CN19" s="1"/>
      <c r="CO19" s="1"/>
      <c r="CP19" s="1"/>
      <c r="CQ19" s="1"/>
      <c r="CR19" s="1"/>
      <c r="CS19" s="1"/>
      <c r="CT19" s="1"/>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348">
        <f>AVERAGE(BZ18:BZ19)</f>
        <v>0.2</v>
      </c>
      <c r="CA20" s="1"/>
      <c r="CB20" s="1"/>
      <c r="CC20" s="1"/>
      <c r="CD20" s="1"/>
      <c r="CE20" s="1"/>
      <c r="CF20" s="1"/>
      <c r="CG20" s="1"/>
      <c r="CH20" s="1"/>
      <c r="CI20" s="1"/>
      <c r="CJ20" s="1"/>
      <c r="CK20" s="1"/>
      <c r="CL20" s="1"/>
      <c r="CM20" s="1"/>
      <c r="CN20" s="1"/>
      <c r="CO20" s="1"/>
      <c r="CP20" s="1"/>
      <c r="CQ20" s="1"/>
      <c r="CR20" s="1"/>
      <c r="CS20" s="1"/>
      <c r="CT20" s="1"/>
    </row>
    <row r="21" spans="1:98" ht="51.75"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84.75"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86">
        <v>90000000</v>
      </c>
      <c r="W23" s="178">
        <v>49478000</v>
      </c>
      <c r="X23" s="207"/>
      <c r="Y23" s="211"/>
      <c r="Z23" s="187">
        <v>2149000</v>
      </c>
      <c r="AA23" s="207"/>
      <c r="AB23" s="214">
        <f>V23</f>
        <v>90000000</v>
      </c>
      <c r="AC23" s="422">
        <f>74782492-Z23-W23</f>
        <v>23155492</v>
      </c>
      <c r="AD23" s="213"/>
      <c r="AE23" s="218">
        <f>W23+Z23+AC23</f>
        <v>74782492</v>
      </c>
      <c r="AF23" s="216">
        <f>AE23/AB23</f>
        <v>0.83091657777777783</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2">
        <f>AB23+AM23+AX23+BI23+BT23</f>
        <v>90000000</v>
      </c>
      <c r="BZ23" s="372">
        <f>AE23+AP23+BA23+BL23+BW23</f>
        <v>74782492</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74">
        <f>BZ23/BY23</f>
        <v>0.83091657777777783</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740"/>
      <c r="W25" s="741"/>
      <c r="X25" s="742"/>
      <c r="Y25" s="758"/>
      <c r="Z25" s="759"/>
      <c r="AA25" s="760"/>
      <c r="AB25" s="709"/>
      <c r="AC25" s="710"/>
      <c r="AD25" s="711"/>
      <c r="AE25" s="377"/>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740"/>
      <c r="W26" s="741"/>
      <c r="X26" s="742"/>
      <c r="Y26" s="758"/>
      <c r="Z26" s="759"/>
      <c r="AA26" s="760"/>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740"/>
      <c r="W27" s="741"/>
      <c r="X27" s="742"/>
      <c r="Y27" s="758"/>
      <c r="Z27" s="759"/>
      <c r="AA27" s="760"/>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740"/>
      <c r="W28" s="741"/>
      <c r="X28" s="742"/>
      <c r="Y28" s="758"/>
      <c r="Z28" s="759"/>
      <c r="AA28" s="760"/>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43"/>
      <c r="W29" s="744"/>
      <c r="X29" s="745"/>
      <c r="Y29" s="761"/>
      <c r="Z29" s="762"/>
      <c r="AA29" s="763"/>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C29:G29"/>
    <mergeCell ref="H29:S29"/>
    <mergeCell ref="C26:G26"/>
    <mergeCell ref="H26:S26"/>
    <mergeCell ref="C27:G27"/>
    <mergeCell ref="H27:S27"/>
    <mergeCell ref="C28:G28"/>
    <mergeCell ref="H28:S28"/>
    <mergeCell ref="BC25:BE29"/>
    <mergeCell ref="BN25:BP29"/>
    <mergeCell ref="BQ25:BS29"/>
    <mergeCell ref="BT25:BV29"/>
    <mergeCell ref="AG25:AI29"/>
    <mergeCell ref="AJ25:AL29"/>
    <mergeCell ref="AM25:AO29"/>
    <mergeCell ref="AR25:AT29"/>
    <mergeCell ref="AU25:AW29"/>
    <mergeCell ref="AX25:AZ29"/>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85BEE-4BB8-4BCA-8FC3-EDC0CFF61159}">
  <sheetPr>
    <tabColor rgb="FFF5652B"/>
  </sheetPr>
  <dimension ref="A1:CT71"/>
  <sheetViews>
    <sheetView topLeftCell="J12" zoomScale="50" zoomScaleNormal="50" workbookViewId="0">
      <selection activeCell="W39" sqref="W39"/>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118</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18.75" customHeight="1" thickBot="1">
      <c r="A11" s="1"/>
      <c r="B11" s="1"/>
      <c r="C11" s="584" t="s">
        <v>55</v>
      </c>
      <c r="D11" s="586" t="s">
        <v>119</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648"/>
      <c r="BZ17" s="650"/>
      <c r="CA17" s="1"/>
      <c r="CB17" s="1"/>
      <c r="CC17" s="1"/>
      <c r="CD17" s="1"/>
      <c r="CE17" s="1"/>
      <c r="CF17" s="1"/>
      <c r="CG17" s="1"/>
      <c r="CH17" s="1"/>
      <c r="CI17" s="1"/>
      <c r="CJ17" s="1"/>
      <c r="CK17" s="1"/>
      <c r="CL17" s="1"/>
      <c r="CM17" s="1"/>
      <c r="CN17" s="1"/>
      <c r="CO17" s="1"/>
      <c r="CP17" s="1"/>
      <c r="CQ17" s="1"/>
      <c r="CR17" s="1"/>
      <c r="CS17" s="1"/>
      <c r="CT17" s="1"/>
    </row>
    <row r="18" spans="1:98" ht="162" customHeight="1" thickBot="1">
      <c r="A18" s="1"/>
      <c r="B18" s="1"/>
      <c r="C18" s="149" t="s">
        <v>120</v>
      </c>
      <c r="D18" s="149" t="s">
        <v>121</v>
      </c>
      <c r="E18" s="150" t="s">
        <v>97</v>
      </c>
      <c r="F18" s="151">
        <v>5</v>
      </c>
      <c r="G18" s="155"/>
      <c r="H18" s="132"/>
      <c r="I18" s="156">
        <v>1</v>
      </c>
      <c r="J18" s="155"/>
      <c r="K18" s="132"/>
      <c r="L18" s="156">
        <v>1</v>
      </c>
      <c r="M18" s="155"/>
      <c r="N18" s="132"/>
      <c r="O18" s="156">
        <v>1</v>
      </c>
      <c r="P18" s="163"/>
      <c r="Q18" s="144"/>
      <c r="R18" s="156">
        <v>1</v>
      </c>
      <c r="S18" s="163"/>
      <c r="T18" s="145"/>
      <c r="U18" s="156">
        <v>1</v>
      </c>
      <c r="V18" s="141" t="s">
        <v>291</v>
      </c>
      <c r="W18" s="208">
        <v>45058</v>
      </c>
      <c r="X18" s="197">
        <v>0</v>
      </c>
      <c r="Y18" s="354" t="s">
        <v>291</v>
      </c>
      <c r="Z18" s="355">
        <v>45184</v>
      </c>
      <c r="AA18" s="356">
        <v>0</v>
      </c>
      <c r="AB18" s="32" t="s">
        <v>436</v>
      </c>
      <c r="AC18" s="399">
        <v>45308</v>
      </c>
      <c r="AD18" s="385">
        <v>1</v>
      </c>
      <c r="AE18" s="37">
        <f>X18+AA18+AD18</f>
        <v>1</v>
      </c>
      <c r="AF18" s="37">
        <f>AE18/F18</f>
        <v>0.2</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16">
        <f>BW18+BL18+BA18+AP18+AE18</f>
        <v>1</v>
      </c>
      <c r="BZ18" s="143">
        <f>BY18/F18</f>
        <v>0.2</v>
      </c>
      <c r="CA18" s="1"/>
      <c r="CB18" s="1"/>
      <c r="CC18" s="1"/>
      <c r="CD18" s="1"/>
      <c r="CE18" s="1"/>
      <c r="CF18" s="1"/>
      <c r="CG18" s="1"/>
      <c r="CH18" s="1"/>
      <c r="CI18" s="1"/>
      <c r="CJ18" s="1"/>
      <c r="CK18" s="1"/>
      <c r="CL18" s="1"/>
      <c r="CM18" s="1"/>
      <c r="CN18" s="1"/>
      <c r="CO18" s="1"/>
      <c r="CP18" s="1"/>
      <c r="CQ18" s="1"/>
      <c r="CR18" s="1"/>
      <c r="CS18" s="1"/>
      <c r="CT18" s="1"/>
    </row>
    <row r="19" spans="1:98" ht="63.75" customHeight="1" thickBot="1">
      <c r="A19" s="1"/>
      <c r="B19" s="1"/>
      <c r="C19" s="651"/>
      <c r="D19" s="652"/>
      <c r="E19" s="652"/>
      <c r="F19" s="652"/>
      <c r="G19" s="652"/>
      <c r="H19" s="652"/>
      <c r="I19" s="652"/>
      <c r="J19" s="652"/>
      <c r="K19" s="652"/>
      <c r="L19" s="652"/>
      <c r="M19" s="652"/>
      <c r="N19" s="652"/>
      <c r="O19" s="652"/>
      <c r="P19" s="652"/>
      <c r="Q19" s="652"/>
      <c r="R19" s="652"/>
      <c r="S19" s="652"/>
      <c r="T19" s="652"/>
      <c r="U19" s="653"/>
      <c r="V19" s="654" t="s">
        <v>41</v>
      </c>
      <c r="W19" s="655"/>
      <c r="X19" s="655"/>
      <c r="Y19" s="655"/>
      <c r="Z19" s="655"/>
      <c r="AA19" s="655"/>
      <c r="AB19" s="655"/>
      <c r="AC19" s="655"/>
      <c r="AD19" s="655"/>
      <c r="AE19" s="655"/>
      <c r="AF19" s="656"/>
      <c r="AG19" s="654" t="s">
        <v>43</v>
      </c>
      <c r="AH19" s="655"/>
      <c r="AI19" s="655"/>
      <c r="AJ19" s="655"/>
      <c r="AK19" s="655"/>
      <c r="AL19" s="655"/>
      <c r="AM19" s="655"/>
      <c r="AN19" s="655"/>
      <c r="AO19" s="655"/>
      <c r="AP19" s="655"/>
      <c r="AQ19" s="656"/>
      <c r="AR19" s="654" t="s">
        <v>45</v>
      </c>
      <c r="AS19" s="655"/>
      <c r="AT19" s="655"/>
      <c r="AU19" s="655"/>
      <c r="AV19" s="655"/>
      <c r="AW19" s="655"/>
      <c r="AX19" s="655"/>
      <c r="AY19" s="655"/>
      <c r="AZ19" s="655"/>
      <c r="BA19" s="655"/>
      <c r="BB19" s="656"/>
      <c r="BC19" s="654" t="s">
        <v>47</v>
      </c>
      <c r="BD19" s="655"/>
      <c r="BE19" s="655"/>
      <c r="BF19" s="655"/>
      <c r="BG19" s="655"/>
      <c r="BH19" s="655"/>
      <c r="BI19" s="655"/>
      <c r="BJ19" s="655"/>
      <c r="BK19" s="655"/>
      <c r="BL19" s="655"/>
      <c r="BM19" s="656"/>
      <c r="BN19" s="654" t="s">
        <v>41</v>
      </c>
      <c r="BO19" s="655"/>
      <c r="BP19" s="655"/>
      <c r="BQ19" s="655"/>
      <c r="BR19" s="655"/>
      <c r="BS19" s="655"/>
      <c r="BT19" s="655"/>
      <c r="BU19" s="655"/>
      <c r="BV19" s="655"/>
      <c r="BW19" s="655"/>
      <c r="BX19" s="655"/>
      <c r="BY19" s="76" t="s">
        <v>52</v>
      </c>
      <c r="BZ19" s="386">
        <f>BZ18</f>
        <v>0.2</v>
      </c>
      <c r="CA19" s="1"/>
      <c r="CB19" s="1"/>
      <c r="CC19" s="1"/>
      <c r="CD19" s="1"/>
      <c r="CE19" s="1"/>
      <c r="CF19" s="1"/>
      <c r="CG19" s="1"/>
      <c r="CH19" s="1"/>
      <c r="CI19" s="1"/>
      <c r="CJ19" s="1"/>
      <c r="CK19" s="1"/>
      <c r="CL19" s="1"/>
      <c r="CM19" s="1"/>
      <c r="CN19" s="1"/>
      <c r="CO19" s="1"/>
      <c r="CP19" s="1"/>
      <c r="CQ19" s="1"/>
      <c r="CR19" s="1"/>
      <c r="CS19" s="1"/>
      <c r="CT19" s="1"/>
    </row>
    <row r="20" spans="1:98" ht="51.75" customHeight="1">
      <c r="A20" s="1"/>
      <c r="B20" s="1"/>
      <c r="C20" s="636" t="s">
        <v>11</v>
      </c>
      <c r="D20" s="637"/>
      <c r="E20" s="637"/>
      <c r="F20" s="637"/>
      <c r="G20" s="637"/>
      <c r="H20" s="637"/>
      <c r="I20" s="637"/>
      <c r="J20" s="637"/>
      <c r="K20" s="637"/>
      <c r="L20" s="637"/>
      <c r="M20" s="637"/>
      <c r="N20" s="637"/>
      <c r="O20" s="637"/>
      <c r="P20" s="637"/>
      <c r="Q20" s="637"/>
      <c r="R20" s="637"/>
      <c r="S20" s="637"/>
      <c r="T20" s="1"/>
      <c r="U20" s="1"/>
      <c r="V20" s="638" t="s">
        <v>29</v>
      </c>
      <c r="W20" s="639"/>
      <c r="X20" s="640"/>
      <c r="Y20" s="641" t="s">
        <v>34</v>
      </c>
      <c r="Z20" s="639"/>
      <c r="AA20" s="640"/>
      <c r="AB20" s="641" t="s">
        <v>82</v>
      </c>
      <c r="AC20" s="639"/>
      <c r="AD20" s="642"/>
      <c r="AE20" s="643" t="s">
        <v>38</v>
      </c>
      <c r="AF20" s="645" t="s">
        <v>39</v>
      </c>
      <c r="AG20" s="681" t="s">
        <v>29</v>
      </c>
      <c r="AH20" s="682"/>
      <c r="AI20" s="683"/>
      <c r="AJ20" s="684" t="s">
        <v>34</v>
      </c>
      <c r="AK20" s="682"/>
      <c r="AL20" s="683"/>
      <c r="AM20" s="684" t="s">
        <v>34</v>
      </c>
      <c r="AN20" s="682"/>
      <c r="AO20" s="683"/>
      <c r="AP20" s="662" t="s">
        <v>38</v>
      </c>
      <c r="AQ20" s="676" t="s">
        <v>39</v>
      </c>
      <c r="AR20" s="633" t="s">
        <v>29</v>
      </c>
      <c r="AS20" s="634"/>
      <c r="AT20" s="635"/>
      <c r="AU20" s="633" t="s">
        <v>34</v>
      </c>
      <c r="AV20" s="634"/>
      <c r="AW20" s="635"/>
      <c r="AX20" s="633" t="s">
        <v>34</v>
      </c>
      <c r="AY20" s="634"/>
      <c r="AZ20" s="635"/>
      <c r="BA20" s="662" t="s">
        <v>38</v>
      </c>
      <c r="BB20" s="676" t="s">
        <v>39</v>
      </c>
      <c r="BC20" s="673" t="s">
        <v>29</v>
      </c>
      <c r="BD20" s="674"/>
      <c r="BE20" s="675"/>
      <c r="BF20" s="673" t="s">
        <v>34</v>
      </c>
      <c r="BG20" s="674"/>
      <c r="BH20" s="675"/>
      <c r="BI20" s="673" t="s">
        <v>34</v>
      </c>
      <c r="BJ20" s="674"/>
      <c r="BK20" s="675"/>
      <c r="BL20" s="662" t="s">
        <v>38</v>
      </c>
      <c r="BM20" s="676" t="s">
        <v>39</v>
      </c>
      <c r="BN20" s="678" t="s">
        <v>29</v>
      </c>
      <c r="BO20" s="679"/>
      <c r="BP20" s="680"/>
      <c r="BQ20" s="678" t="s">
        <v>34</v>
      </c>
      <c r="BR20" s="679"/>
      <c r="BS20" s="680"/>
      <c r="BT20" s="678" t="s">
        <v>34</v>
      </c>
      <c r="BU20" s="679"/>
      <c r="BV20" s="680"/>
      <c r="BW20" s="662" t="s">
        <v>38</v>
      </c>
      <c r="BX20" s="664" t="s">
        <v>39</v>
      </c>
      <c r="BY20" s="666" t="s">
        <v>50</v>
      </c>
      <c r="BZ20" s="666"/>
      <c r="CA20" s="1"/>
      <c r="CB20" s="1"/>
      <c r="CC20" s="1"/>
      <c r="CD20" s="1"/>
      <c r="CE20" s="1"/>
      <c r="CF20" s="1"/>
      <c r="CG20" s="1"/>
      <c r="CH20" s="1"/>
      <c r="CI20" s="1"/>
      <c r="CJ20" s="1"/>
      <c r="CK20" s="1"/>
      <c r="CL20" s="1"/>
      <c r="CM20" s="1"/>
      <c r="CN20" s="1"/>
      <c r="CO20" s="1"/>
      <c r="CP20" s="1"/>
      <c r="CQ20" s="1"/>
      <c r="CR20" s="1"/>
      <c r="CS20" s="1"/>
      <c r="CT20" s="1"/>
    </row>
    <row r="21" spans="1:98" ht="57" customHeight="1">
      <c r="A21" s="1"/>
      <c r="B21" s="1"/>
      <c r="C21" s="667" t="s">
        <v>91</v>
      </c>
      <c r="D21" s="668"/>
      <c r="E21" s="668"/>
      <c r="F21" s="668"/>
      <c r="G21" s="669"/>
      <c r="H21" s="667" t="s">
        <v>64</v>
      </c>
      <c r="I21" s="668"/>
      <c r="J21" s="668"/>
      <c r="K21" s="668"/>
      <c r="L21" s="668"/>
      <c r="M21" s="668"/>
      <c r="N21" s="668"/>
      <c r="O21" s="668"/>
      <c r="P21" s="668"/>
      <c r="Q21" s="668"/>
      <c r="R21" s="668"/>
      <c r="S21" s="669"/>
      <c r="T21" s="1"/>
      <c r="U21" s="1"/>
      <c r="V21" s="67" t="s">
        <v>35</v>
      </c>
      <c r="W21" s="26" t="s">
        <v>78</v>
      </c>
      <c r="X21" s="31" t="s">
        <v>76</v>
      </c>
      <c r="Y21" s="30" t="s">
        <v>36</v>
      </c>
      <c r="Z21" s="26" t="s">
        <v>79</v>
      </c>
      <c r="AA21" s="31" t="s">
        <v>77</v>
      </c>
      <c r="AB21" s="30" t="s">
        <v>37</v>
      </c>
      <c r="AC21" s="26" t="s">
        <v>80</v>
      </c>
      <c r="AD21" s="68" t="s">
        <v>81</v>
      </c>
      <c r="AE21" s="644"/>
      <c r="AF21" s="646"/>
      <c r="AG21" s="126" t="s">
        <v>35</v>
      </c>
      <c r="AH21" s="124" t="s">
        <v>78</v>
      </c>
      <c r="AI21" s="125" t="s">
        <v>76</v>
      </c>
      <c r="AJ21" s="123" t="s">
        <v>36</v>
      </c>
      <c r="AK21" s="124" t="s">
        <v>79</v>
      </c>
      <c r="AL21" s="125" t="s">
        <v>77</v>
      </c>
      <c r="AM21" s="123" t="s">
        <v>37</v>
      </c>
      <c r="AN21" s="124" t="s">
        <v>80</v>
      </c>
      <c r="AO21" s="125" t="s">
        <v>81</v>
      </c>
      <c r="AP21" s="663"/>
      <c r="AQ21" s="677"/>
      <c r="AR21" s="46" t="s">
        <v>35</v>
      </c>
      <c r="AS21" s="47" t="s">
        <v>78</v>
      </c>
      <c r="AT21" s="48" t="s">
        <v>76</v>
      </c>
      <c r="AU21" s="46" t="s">
        <v>36</v>
      </c>
      <c r="AV21" s="47" t="s">
        <v>79</v>
      </c>
      <c r="AW21" s="48" t="s">
        <v>77</v>
      </c>
      <c r="AX21" s="46" t="s">
        <v>37</v>
      </c>
      <c r="AY21" s="47" t="s">
        <v>80</v>
      </c>
      <c r="AZ21" s="48" t="s">
        <v>81</v>
      </c>
      <c r="BA21" s="663"/>
      <c r="BB21" s="677"/>
      <c r="BC21" s="49" t="s">
        <v>35</v>
      </c>
      <c r="BD21" s="50" t="s">
        <v>78</v>
      </c>
      <c r="BE21" s="51" t="s">
        <v>76</v>
      </c>
      <c r="BF21" s="49" t="s">
        <v>36</v>
      </c>
      <c r="BG21" s="50" t="s">
        <v>79</v>
      </c>
      <c r="BH21" s="51" t="s">
        <v>77</v>
      </c>
      <c r="BI21" s="49" t="s">
        <v>37</v>
      </c>
      <c r="BJ21" s="50" t="s">
        <v>80</v>
      </c>
      <c r="BK21" s="51" t="s">
        <v>81</v>
      </c>
      <c r="BL21" s="663"/>
      <c r="BM21" s="677"/>
      <c r="BN21" s="52" t="s">
        <v>35</v>
      </c>
      <c r="BO21" s="53" t="s">
        <v>78</v>
      </c>
      <c r="BP21" s="54" t="s">
        <v>76</v>
      </c>
      <c r="BQ21" s="52" t="s">
        <v>36</v>
      </c>
      <c r="BR21" s="53" t="s">
        <v>79</v>
      </c>
      <c r="BS21" s="54" t="s">
        <v>77</v>
      </c>
      <c r="BT21" s="52" t="s">
        <v>37</v>
      </c>
      <c r="BU21" s="53" t="s">
        <v>80</v>
      </c>
      <c r="BV21" s="54" t="s">
        <v>81</v>
      </c>
      <c r="BW21" s="663"/>
      <c r="BX21" s="665"/>
      <c r="BY21" s="22" t="s">
        <v>54</v>
      </c>
      <c r="BZ21" s="56" t="s">
        <v>50</v>
      </c>
      <c r="CA21" s="1"/>
      <c r="CB21" s="1"/>
      <c r="CC21" s="1"/>
      <c r="CD21" s="1"/>
      <c r="CE21" s="1"/>
      <c r="CF21" s="1"/>
      <c r="CG21" s="1"/>
      <c r="CH21" s="1"/>
      <c r="CI21" s="1"/>
      <c r="CJ21" s="1"/>
      <c r="CK21" s="1"/>
      <c r="CL21" s="1"/>
      <c r="CM21" s="1"/>
      <c r="CN21" s="1"/>
      <c r="CO21" s="1"/>
      <c r="CP21" s="1"/>
      <c r="CQ21" s="1"/>
      <c r="CR21" s="1"/>
      <c r="CS21" s="1"/>
      <c r="CT21" s="1"/>
    </row>
    <row r="22" spans="1:98" ht="75" customHeight="1" thickBot="1">
      <c r="A22" s="1"/>
      <c r="B22" s="1"/>
      <c r="C22" s="667" t="s">
        <v>57</v>
      </c>
      <c r="D22" s="668"/>
      <c r="E22" s="668"/>
      <c r="F22" s="668"/>
      <c r="G22" s="669"/>
      <c r="H22" s="670" t="s">
        <v>65</v>
      </c>
      <c r="I22" s="671"/>
      <c r="J22" s="671"/>
      <c r="K22" s="671"/>
      <c r="L22" s="671"/>
      <c r="M22" s="671"/>
      <c r="N22" s="671"/>
      <c r="O22" s="671"/>
      <c r="P22" s="671"/>
      <c r="Q22" s="671"/>
      <c r="R22" s="671"/>
      <c r="S22" s="672"/>
      <c r="T22" s="1"/>
      <c r="U22" s="1"/>
      <c r="V22" s="186">
        <v>25000000</v>
      </c>
      <c r="W22" s="178">
        <v>9272000</v>
      </c>
      <c r="X22" s="207"/>
      <c r="Y22" s="211"/>
      <c r="Z22" s="187">
        <v>11948928</v>
      </c>
      <c r="AA22" s="207"/>
      <c r="AB22" s="214">
        <f>V22</f>
        <v>25000000</v>
      </c>
      <c r="AC22" s="422">
        <f>19218435-Z22-W22</f>
        <v>-2002493</v>
      </c>
      <c r="AD22" s="213"/>
      <c r="AE22" s="218">
        <f>W22+Z22+AC22</f>
        <v>19218435</v>
      </c>
      <c r="AF22" s="216">
        <f>AE22/AB22</f>
        <v>0.76873740000000002</v>
      </c>
      <c r="AG22" s="39"/>
      <c r="AH22" s="28"/>
      <c r="AI22" s="41"/>
      <c r="AJ22" s="40"/>
      <c r="AK22" s="28"/>
      <c r="AL22" s="41"/>
      <c r="AM22" s="43"/>
      <c r="AN22" s="44"/>
      <c r="AO22" s="45"/>
      <c r="AP22" s="42"/>
      <c r="AQ22" s="29"/>
      <c r="AR22" s="40"/>
      <c r="AS22" s="28"/>
      <c r="AT22" s="41"/>
      <c r="AU22" s="40"/>
      <c r="AV22" s="28"/>
      <c r="AW22" s="41"/>
      <c r="AX22" s="43"/>
      <c r="AY22" s="44"/>
      <c r="AZ22" s="45"/>
      <c r="BA22" s="42"/>
      <c r="BB22" s="29"/>
      <c r="BC22" s="40"/>
      <c r="BD22" s="28"/>
      <c r="BE22" s="41"/>
      <c r="BF22" s="40"/>
      <c r="BG22" s="28"/>
      <c r="BH22" s="41"/>
      <c r="BI22" s="43"/>
      <c r="BJ22" s="44"/>
      <c r="BK22" s="45"/>
      <c r="BL22" s="42"/>
      <c r="BM22" s="29"/>
      <c r="BN22" s="40"/>
      <c r="BO22" s="28"/>
      <c r="BP22" s="41"/>
      <c r="BQ22" s="40"/>
      <c r="BR22" s="28"/>
      <c r="BS22" s="41"/>
      <c r="BT22" s="43"/>
      <c r="BU22" s="44"/>
      <c r="BV22" s="45"/>
      <c r="BW22" s="42"/>
      <c r="BX22" s="55"/>
      <c r="BY22" s="372">
        <f>AB22+AM22+AX22+BI22+BT22</f>
        <v>25000000</v>
      </c>
      <c r="BZ22" s="372">
        <f>AE22+AP22+BA22+BL22+BW22</f>
        <v>19218435</v>
      </c>
      <c r="CA22" s="1"/>
      <c r="CB22" s="1"/>
      <c r="CC22" s="1"/>
      <c r="CD22" s="1"/>
      <c r="CE22" s="1"/>
      <c r="CF22" s="1"/>
      <c r="CG22" s="1"/>
      <c r="CH22" s="1"/>
      <c r="CI22" s="1"/>
      <c r="CJ22" s="1"/>
      <c r="CK22" s="1"/>
      <c r="CL22" s="1"/>
      <c r="CM22" s="1"/>
      <c r="CN22" s="1"/>
      <c r="CO22" s="1"/>
      <c r="CP22" s="1"/>
      <c r="CQ22" s="1"/>
      <c r="CR22" s="1"/>
      <c r="CS22" s="1"/>
      <c r="CT22" s="1"/>
    </row>
    <row r="23" spans="1:98" ht="69.75" customHeight="1" thickBot="1">
      <c r="A23" s="1"/>
      <c r="B23" s="1"/>
      <c r="C23" s="667" t="s">
        <v>58</v>
      </c>
      <c r="D23" s="668"/>
      <c r="E23" s="668"/>
      <c r="F23" s="668"/>
      <c r="G23" s="669"/>
      <c r="H23" s="670" t="s">
        <v>66</v>
      </c>
      <c r="I23" s="671"/>
      <c r="J23" s="671"/>
      <c r="K23" s="671"/>
      <c r="L23" s="671"/>
      <c r="M23" s="671"/>
      <c r="N23" s="671"/>
      <c r="O23" s="671"/>
      <c r="P23" s="671"/>
      <c r="Q23" s="671"/>
      <c r="R23" s="671"/>
      <c r="S23" s="672"/>
      <c r="T23" s="1"/>
      <c r="U23" s="1"/>
      <c r="V23" s="726" t="s">
        <v>83</v>
      </c>
      <c r="W23" s="727"/>
      <c r="X23" s="728"/>
      <c r="Y23" s="729" t="s">
        <v>84</v>
      </c>
      <c r="Z23" s="727"/>
      <c r="AA23" s="728"/>
      <c r="AB23" s="730" t="s">
        <v>85</v>
      </c>
      <c r="AC23" s="731"/>
      <c r="AD23" s="732"/>
      <c r="AE23" s="1"/>
      <c r="AF23" s="1"/>
      <c r="AG23" s="714" t="s">
        <v>83</v>
      </c>
      <c r="AH23" s="715"/>
      <c r="AI23" s="716"/>
      <c r="AJ23" s="714" t="s">
        <v>84</v>
      </c>
      <c r="AK23" s="715"/>
      <c r="AL23" s="716"/>
      <c r="AM23" s="717" t="s">
        <v>85</v>
      </c>
      <c r="AN23" s="718"/>
      <c r="AO23" s="719"/>
      <c r="AP23" s="1"/>
      <c r="AQ23" s="1"/>
      <c r="AR23" s="720" t="s">
        <v>28</v>
      </c>
      <c r="AS23" s="721"/>
      <c r="AT23" s="722"/>
      <c r="AU23" s="720" t="s">
        <v>89</v>
      </c>
      <c r="AV23" s="721"/>
      <c r="AW23" s="722"/>
      <c r="AX23" s="723" t="s">
        <v>90</v>
      </c>
      <c r="AY23" s="724"/>
      <c r="AZ23" s="725"/>
      <c r="BA23" s="1"/>
      <c r="BB23" s="1"/>
      <c r="BC23" s="685" t="s">
        <v>83</v>
      </c>
      <c r="BD23" s="686"/>
      <c r="BE23" s="687"/>
      <c r="BF23" s="685" t="s">
        <v>84</v>
      </c>
      <c r="BG23" s="686"/>
      <c r="BH23" s="687"/>
      <c r="BI23" s="688" t="s">
        <v>85</v>
      </c>
      <c r="BJ23" s="689"/>
      <c r="BK23" s="690"/>
      <c r="BL23" s="1"/>
      <c r="BM23" s="1"/>
      <c r="BN23" s="691" t="s">
        <v>83</v>
      </c>
      <c r="BO23" s="692"/>
      <c r="BP23" s="693"/>
      <c r="BQ23" s="691" t="s">
        <v>84</v>
      </c>
      <c r="BR23" s="692"/>
      <c r="BS23" s="693"/>
      <c r="BT23" s="694" t="s">
        <v>85</v>
      </c>
      <c r="BU23" s="695"/>
      <c r="BV23" s="696"/>
      <c r="BW23" s="1"/>
      <c r="BX23" s="1"/>
      <c r="BY23" s="76" t="s">
        <v>53</v>
      </c>
      <c r="BZ23" s="387">
        <f>BZ22/BY22</f>
        <v>0.76873740000000002</v>
      </c>
      <c r="CA23" s="1"/>
      <c r="CB23" s="1"/>
      <c r="CC23" s="1"/>
      <c r="CD23" s="1"/>
      <c r="CE23" s="1"/>
      <c r="CF23" s="1"/>
      <c r="CG23" s="1"/>
      <c r="CH23" s="1"/>
      <c r="CI23" s="1"/>
      <c r="CJ23" s="1"/>
      <c r="CK23" s="1"/>
      <c r="CL23" s="1"/>
      <c r="CM23" s="1"/>
      <c r="CN23" s="1"/>
      <c r="CO23" s="1"/>
      <c r="CP23" s="1"/>
      <c r="CQ23" s="1"/>
      <c r="CR23" s="1"/>
      <c r="CS23" s="1"/>
      <c r="CT23" s="1"/>
    </row>
    <row r="24" spans="1:98" ht="31.5" customHeight="1">
      <c r="A24" s="1"/>
      <c r="B24" s="1"/>
      <c r="C24" s="667" t="s">
        <v>59</v>
      </c>
      <c r="D24" s="668"/>
      <c r="E24" s="668"/>
      <c r="F24" s="668"/>
      <c r="G24" s="669"/>
      <c r="H24" s="670" t="s">
        <v>67</v>
      </c>
      <c r="I24" s="671"/>
      <c r="J24" s="671"/>
      <c r="K24" s="671"/>
      <c r="L24" s="671"/>
      <c r="M24" s="671"/>
      <c r="N24" s="671"/>
      <c r="O24" s="671"/>
      <c r="P24" s="671"/>
      <c r="Q24" s="671"/>
      <c r="R24" s="671"/>
      <c r="S24" s="672"/>
      <c r="T24" s="1"/>
      <c r="U24" s="1"/>
      <c r="V24" s="740"/>
      <c r="W24" s="741"/>
      <c r="X24" s="742"/>
      <c r="Y24" s="703"/>
      <c r="Z24" s="704"/>
      <c r="AA24" s="705"/>
      <c r="AB24" s="709"/>
      <c r="AC24" s="710"/>
      <c r="AD24" s="711"/>
      <c r="AE24" s="377"/>
      <c r="AF24" s="1"/>
      <c r="AG24" s="703"/>
      <c r="AH24" s="704"/>
      <c r="AI24" s="705"/>
      <c r="AJ24" s="703"/>
      <c r="AK24" s="704"/>
      <c r="AL24" s="705"/>
      <c r="AM24" s="709"/>
      <c r="AN24" s="710"/>
      <c r="AO24" s="736"/>
      <c r="AP24" s="1"/>
      <c r="AQ24" s="1"/>
      <c r="AR24" s="703"/>
      <c r="AS24" s="704"/>
      <c r="AT24" s="705"/>
      <c r="AU24" s="703"/>
      <c r="AV24" s="704"/>
      <c r="AW24" s="705"/>
      <c r="AX24" s="709"/>
      <c r="AY24" s="710"/>
      <c r="AZ24" s="736"/>
      <c r="BA24" s="1"/>
      <c r="BB24" s="1"/>
      <c r="BC24" s="703"/>
      <c r="BD24" s="704"/>
      <c r="BE24" s="705"/>
      <c r="BF24" s="703"/>
      <c r="BG24" s="704"/>
      <c r="BH24" s="705"/>
      <c r="BI24" s="709"/>
      <c r="BJ24" s="710"/>
      <c r="BK24" s="736"/>
      <c r="BL24" s="1"/>
      <c r="BM24" s="1"/>
      <c r="BN24" s="703"/>
      <c r="BO24" s="704"/>
      <c r="BP24" s="705"/>
      <c r="BQ24" s="703"/>
      <c r="BR24" s="704"/>
      <c r="BS24" s="705"/>
      <c r="BT24" s="709"/>
      <c r="BU24" s="710"/>
      <c r="BV24" s="736"/>
      <c r="BW24" s="1"/>
      <c r="BX24" s="1"/>
      <c r="BY24" s="1"/>
      <c r="BZ24" s="1"/>
      <c r="CA24" s="1"/>
      <c r="CB24" s="1"/>
      <c r="CC24" s="1"/>
      <c r="CD24" s="1"/>
      <c r="CE24" s="1"/>
      <c r="CF24" s="1"/>
      <c r="CG24" s="1"/>
      <c r="CH24" s="1"/>
      <c r="CI24" s="1"/>
      <c r="CJ24" s="1"/>
      <c r="CK24" s="1"/>
      <c r="CL24" s="1"/>
      <c r="CM24" s="1"/>
      <c r="CN24" s="1"/>
      <c r="CO24" s="1"/>
      <c r="CP24" s="1"/>
      <c r="CQ24" s="1"/>
      <c r="CR24" s="1"/>
    </row>
    <row r="25" spans="1:98" ht="30.75" customHeight="1">
      <c r="A25" s="1"/>
      <c r="B25" s="1"/>
      <c r="C25" s="667" t="s">
        <v>60</v>
      </c>
      <c r="D25" s="668"/>
      <c r="E25" s="668"/>
      <c r="F25" s="668"/>
      <c r="G25" s="669"/>
      <c r="H25" s="670" t="s">
        <v>68</v>
      </c>
      <c r="I25" s="671"/>
      <c r="J25" s="671"/>
      <c r="K25" s="671"/>
      <c r="L25" s="671"/>
      <c r="M25" s="671"/>
      <c r="N25" s="671"/>
      <c r="O25" s="671"/>
      <c r="P25" s="671"/>
      <c r="Q25" s="671"/>
      <c r="R25" s="671"/>
      <c r="S25" s="672"/>
      <c r="T25" s="1"/>
      <c r="U25" s="1"/>
      <c r="V25" s="740"/>
      <c r="W25" s="741"/>
      <c r="X25" s="742"/>
      <c r="Y25" s="703"/>
      <c r="Z25" s="704"/>
      <c r="AA25" s="705"/>
      <c r="AB25" s="703"/>
      <c r="AC25" s="704"/>
      <c r="AD25" s="712"/>
      <c r="AE25" s="1"/>
      <c r="AF25" s="1"/>
      <c r="AG25" s="703"/>
      <c r="AH25" s="704"/>
      <c r="AI25" s="705"/>
      <c r="AJ25" s="703"/>
      <c r="AK25" s="704"/>
      <c r="AL25" s="705"/>
      <c r="AM25" s="703"/>
      <c r="AN25" s="704"/>
      <c r="AO25" s="705"/>
      <c r="AP25" s="1"/>
      <c r="AQ25" s="1"/>
      <c r="AR25" s="703"/>
      <c r="AS25" s="704"/>
      <c r="AT25" s="705"/>
      <c r="AU25" s="703"/>
      <c r="AV25" s="704"/>
      <c r="AW25" s="705"/>
      <c r="AX25" s="703"/>
      <c r="AY25" s="704"/>
      <c r="AZ25" s="705"/>
      <c r="BA25" s="1"/>
      <c r="BB25" s="1"/>
      <c r="BC25" s="703"/>
      <c r="BD25" s="704"/>
      <c r="BE25" s="705"/>
      <c r="BF25" s="703"/>
      <c r="BG25" s="704"/>
      <c r="BH25" s="705"/>
      <c r="BI25" s="703"/>
      <c r="BJ25" s="704"/>
      <c r="BK25" s="705"/>
      <c r="BL25" s="1"/>
      <c r="BM25" s="1"/>
      <c r="BN25" s="703"/>
      <c r="BO25" s="704"/>
      <c r="BP25" s="705"/>
      <c r="BQ25" s="703"/>
      <c r="BR25" s="704"/>
      <c r="BS25" s="705"/>
      <c r="BT25" s="703"/>
      <c r="BU25" s="704"/>
      <c r="BV25" s="705"/>
      <c r="BW25" s="1"/>
      <c r="BX25" s="1"/>
      <c r="BY25" s="1"/>
      <c r="BZ25" s="1"/>
      <c r="CA25" s="1"/>
      <c r="CB25" s="1"/>
      <c r="CC25" s="1"/>
      <c r="CD25" s="1"/>
      <c r="CE25" s="1"/>
      <c r="CF25" s="1"/>
      <c r="CG25" s="1"/>
      <c r="CH25" s="1"/>
      <c r="CI25" s="1"/>
      <c r="CJ25" s="1"/>
      <c r="CK25" s="1"/>
      <c r="CL25" s="1"/>
      <c r="CM25" s="1"/>
      <c r="CN25" s="1"/>
      <c r="CO25" s="1"/>
      <c r="CP25" s="1"/>
      <c r="CQ25" s="1"/>
      <c r="CR25" s="1"/>
    </row>
    <row r="26" spans="1:98" ht="40.5" customHeight="1">
      <c r="A26" s="1"/>
      <c r="B26" s="1"/>
      <c r="C26" s="737" t="s">
        <v>61</v>
      </c>
      <c r="D26" s="738"/>
      <c r="E26" s="738"/>
      <c r="F26" s="738"/>
      <c r="G26" s="739"/>
      <c r="H26" s="670" t="s">
        <v>69</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32.25" customHeight="1">
      <c r="A27" s="1"/>
      <c r="B27" s="1"/>
      <c r="C27" s="667" t="s">
        <v>62</v>
      </c>
      <c r="D27" s="668"/>
      <c r="E27" s="668"/>
      <c r="F27" s="668"/>
      <c r="G27" s="669"/>
      <c r="H27" s="670" t="s">
        <v>70</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row>
    <row r="28" spans="1:98" ht="42" customHeight="1" thickBot="1">
      <c r="A28" s="1"/>
      <c r="B28" s="1"/>
      <c r="C28" s="667" t="s">
        <v>63</v>
      </c>
      <c r="D28" s="668"/>
      <c r="E28" s="668"/>
      <c r="F28" s="668"/>
      <c r="G28" s="669"/>
      <c r="H28" s="667"/>
      <c r="I28" s="668"/>
      <c r="J28" s="668"/>
      <c r="K28" s="668"/>
      <c r="L28" s="668"/>
      <c r="M28" s="668"/>
      <c r="N28" s="668"/>
      <c r="O28" s="668"/>
      <c r="P28" s="668"/>
      <c r="Q28" s="668"/>
      <c r="R28" s="668"/>
      <c r="S28" s="669"/>
      <c r="T28" s="1"/>
      <c r="U28" s="1"/>
      <c r="V28" s="743"/>
      <c r="W28" s="744"/>
      <c r="X28" s="745"/>
      <c r="Y28" s="706"/>
      <c r="Z28" s="707"/>
      <c r="AA28" s="708"/>
      <c r="AB28" s="706"/>
      <c r="AC28" s="707"/>
      <c r="AD28" s="713"/>
      <c r="AE28" s="1"/>
      <c r="AF28" s="1"/>
      <c r="AG28" s="733"/>
      <c r="AH28" s="734"/>
      <c r="AI28" s="735"/>
      <c r="AJ28" s="733"/>
      <c r="AK28" s="734"/>
      <c r="AL28" s="735"/>
      <c r="AM28" s="733"/>
      <c r="AN28" s="734"/>
      <c r="AO28" s="735"/>
      <c r="AP28" s="1"/>
      <c r="AQ28" s="1"/>
      <c r="AR28" s="733"/>
      <c r="AS28" s="734"/>
      <c r="AT28" s="735"/>
      <c r="AU28" s="733"/>
      <c r="AV28" s="734"/>
      <c r="AW28" s="735"/>
      <c r="AX28" s="733"/>
      <c r="AY28" s="734"/>
      <c r="AZ28" s="735"/>
      <c r="BA28" s="1"/>
      <c r="BB28" s="1"/>
      <c r="BC28" s="733"/>
      <c r="BD28" s="734"/>
      <c r="BE28" s="735"/>
      <c r="BF28" s="733"/>
      <c r="BG28" s="734"/>
      <c r="BH28" s="735"/>
      <c r="BI28" s="733"/>
      <c r="BJ28" s="734"/>
      <c r="BK28" s="735"/>
      <c r="BL28" s="1"/>
      <c r="BM28" s="1"/>
      <c r="BN28" s="733"/>
      <c r="BO28" s="734"/>
      <c r="BP28" s="735"/>
      <c r="BQ28" s="733"/>
      <c r="BR28" s="734"/>
      <c r="BS28" s="735"/>
      <c r="BT28" s="733"/>
      <c r="BU28" s="734"/>
      <c r="BV28" s="735"/>
      <c r="BW28" s="1"/>
      <c r="BX28" s="1"/>
      <c r="BY28" s="1"/>
      <c r="BZ28" s="1"/>
      <c r="CA28" s="1"/>
      <c r="CB28" s="1"/>
      <c r="CC28" s="1"/>
      <c r="CD28" s="1"/>
      <c r="CE28" s="1"/>
      <c r="CF28" s="1"/>
      <c r="CG28" s="1"/>
      <c r="CH28" s="1"/>
      <c r="CI28" s="1"/>
      <c r="CJ28" s="1"/>
      <c r="CK28" s="1"/>
      <c r="CL28" s="1"/>
      <c r="CM28" s="1"/>
      <c r="CN28" s="1"/>
      <c r="CO28" s="1"/>
    </row>
    <row r="29" spans="1:98" ht="15.75">
      <c r="A29" s="1"/>
      <c r="B29" s="1"/>
      <c r="D29" s="64"/>
      <c r="F29" s="1"/>
      <c r="G29" s="1"/>
      <c r="H29" s="1"/>
      <c r="I29" s="1"/>
      <c r="J29" s="1"/>
      <c r="K29" s="1"/>
      <c r="L29" s="1"/>
      <c r="M29" s="1"/>
      <c r="N29" s="1"/>
      <c r="O29" s="1"/>
      <c r="P29" s="1"/>
      <c r="Q29" s="1"/>
      <c r="R29" s="1"/>
      <c r="S29" s="1"/>
      <c r="T29" s="1"/>
      <c r="U29" s="1"/>
      <c r="V29" s="1"/>
      <c r="W29" s="1"/>
      <c r="X29" s="1"/>
      <c r="Y29" s="1"/>
      <c r="Z29" s="1"/>
      <c r="AA29" s="1"/>
      <c r="AB29" s="1"/>
      <c r="AC29" s="1"/>
      <c r="AD29" s="1"/>
      <c r="AE29" s="20"/>
      <c r="AF29" s="20"/>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5"/>
      <c r="F33" s="1"/>
      <c r="G33" s="1"/>
      <c r="H33" s="1"/>
      <c r="I33" s="1"/>
      <c r="J33" s="1"/>
      <c r="K33" s="1"/>
      <c r="L33" s="1"/>
      <c r="M33" s="13"/>
      <c r="N33" s="13"/>
      <c r="O33" s="13"/>
      <c r="P33" s="13"/>
      <c r="Q33" s="13"/>
      <c r="R33" s="1"/>
      <c r="S33" s="1"/>
      <c r="T33" s="1"/>
      <c r="U33" s="1"/>
      <c r="V33" s="1"/>
      <c r="W33" s="1"/>
      <c r="X33" s="1"/>
      <c r="Y33" s="1"/>
      <c r="Z33" s="13"/>
      <c r="AA33" s="13"/>
      <c r="AB33" s="13"/>
      <c r="AC33" s="13"/>
      <c r="AD33" s="13"/>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C35" s="1"/>
      <c r="D35" s="14"/>
      <c r="F35" s="1"/>
      <c r="G35" s="1"/>
      <c r="H35" s="1"/>
      <c r="I35" s="1"/>
      <c r="J35" s="1"/>
      <c r="K35" s="1"/>
      <c r="L35" s="1"/>
      <c r="M35" s="14"/>
      <c r="N35" s="14"/>
      <c r="O35" s="14"/>
      <c r="P35" s="14"/>
      <c r="Q35" s="14"/>
      <c r="R35" s="1"/>
      <c r="S35" s="1"/>
      <c r="T35" s="1"/>
      <c r="U35" s="1"/>
      <c r="V35" s="1"/>
      <c r="W35" s="1"/>
      <c r="X35" s="1"/>
      <c r="Y35" s="1"/>
      <c r="Z35" s="14"/>
      <c r="AA35" s="14"/>
      <c r="AB35" s="14"/>
      <c r="AC35" s="14"/>
      <c r="AD35" s="14"/>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G36" s="1"/>
      <c r="H36" s="1"/>
      <c r="I36" s="15"/>
      <c r="J36" s="15"/>
      <c r="K36" s="15"/>
      <c r="L36" s="15"/>
      <c r="M36" s="15"/>
      <c r="N36" s="1"/>
      <c r="O36" s="1"/>
      <c r="P36" s="1"/>
      <c r="Q36" s="1"/>
      <c r="R36" s="1"/>
      <c r="S36" s="1"/>
      <c r="T36" s="1"/>
      <c r="U36" s="1"/>
      <c r="V36" s="19"/>
      <c r="W36" s="20"/>
      <c r="X36" s="20"/>
      <c r="Y36" s="20"/>
      <c r="Z36" s="20"/>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8" ht="15.75" customHeight="1">
      <c r="A37" s="1"/>
      <c r="B37" s="1"/>
      <c r="C37" s="1"/>
      <c r="G37" s="1"/>
      <c r="H37" s="1"/>
      <c r="I37" s="16"/>
      <c r="J37" s="16"/>
      <c r="K37" s="16"/>
      <c r="L37" s="16"/>
      <c r="M37" s="16"/>
      <c r="N37" s="1"/>
      <c r="O37" s="1"/>
      <c r="P37" s="1"/>
      <c r="Q37" s="1"/>
      <c r="R37" s="1"/>
      <c r="S37" s="1"/>
      <c r="T37" s="1"/>
      <c r="U37" s="1"/>
      <c r="V37" s="21"/>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 r="A38" s="1"/>
      <c r="B38" s="1"/>
      <c r="C38" s="1"/>
      <c r="G38" s="1"/>
      <c r="H38" s="1"/>
      <c r="I38" s="17"/>
      <c r="J38" s="17"/>
      <c r="K38" s="17"/>
      <c r="L38" s="17"/>
      <c r="M38" s="17"/>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8"/>
      <c r="J39" s="18"/>
      <c r="K39" s="18"/>
      <c r="L39" s="18"/>
      <c r="M39" s="18"/>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D43" s="1"/>
      <c r="E43" s="1"/>
      <c r="F43" s="1"/>
      <c r="G43" s="13"/>
      <c r="H43" s="1"/>
      <c r="I43" s="1"/>
      <c r="J43" s="1"/>
      <c r="K43" s="1"/>
      <c r="L43" s="1"/>
      <c r="M43" s="1"/>
      <c r="N43" s="1"/>
      <c r="O43" s="13"/>
      <c r="P43" s="13"/>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4"/>
      <c r="H45" s="1"/>
      <c r="I45" s="1"/>
      <c r="J45" s="1"/>
      <c r="K45" s="1"/>
      <c r="L45" s="1"/>
      <c r="M45" s="1"/>
      <c r="N45" s="1"/>
      <c r="O45" s="14"/>
      <c r="P45" s="1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
      <c r="H46" s="1"/>
      <c r="I46" s="1"/>
      <c r="J46" s="19"/>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row>
    <row r="47" spans="1:98" ht="15.75">
      <c r="A47" s="1"/>
      <c r="B47" s="1"/>
      <c r="C47" s="1"/>
      <c r="D47" s="1"/>
      <c r="E47" s="1"/>
      <c r="F47" s="1"/>
      <c r="G47" s="1"/>
      <c r="H47" s="1"/>
      <c r="I47" s="1"/>
      <c r="J47" s="21"/>
      <c r="K47" s="2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21"/>
      <c r="G50" s="2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98"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sheetData>
  <mergeCells count="143">
    <mergeCell ref="C28:G28"/>
    <mergeCell ref="H28:S28"/>
    <mergeCell ref="C25:G25"/>
    <mergeCell ref="H25:S25"/>
    <mergeCell ref="C26:G26"/>
    <mergeCell ref="H26:S26"/>
    <mergeCell ref="C27:G27"/>
    <mergeCell ref="H27:S27"/>
    <mergeCell ref="BC24:BE28"/>
    <mergeCell ref="BN24:BP28"/>
    <mergeCell ref="BQ24:BS28"/>
    <mergeCell ref="BT24:BV28"/>
    <mergeCell ref="AG24:AI28"/>
    <mergeCell ref="AJ24:AL28"/>
    <mergeCell ref="AM24:AO28"/>
    <mergeCell ref="AR24:AT28"/>
    <mergeCell ref="AU24:AW28"/>
    <mergeCell ref="AX24:AZ28"/>
    <mergeCell ref="BF23:BH23"/>
    <mergeCell ref="BI23:BK23"/>
    <mergeCell ref="BN23:BP23"/>
    <mergeCell ref="BQ23:BS23"/>
    <mergeCell ref="BT23:BV23"/>
    <mergeCell ref="C24:G24"/>
    <mergeCell ref="H24:S24"/>
    <mergeCell ref="V24:X28"/>
    <mergeCell ref="Y24:AA28"/>
    <mergeCell ref="AB24:AD28"/>
    <mergeCell ref="AJ23:AL23"/>
    <mergeCell ref="AM23:AO23"/>
    <mergeCell ref="AR23:AT23"/>
    <mergeCell ref="AU23:AW23"/>
    <mergeCell ref="AX23:AZ23"/>
    <mergeCell ref="BC23:BE23"/>
    <mergeCell ref="C23:G23"/>
    <mergeCell ref="H23:S23"/>
    <mergeCell ref="V23:X23"/>
    <mergeCell ref="Y23:AA23"/>
    <mergeCell ref="AB23:AD23"/>
    <mergeCell ref="AG23:AI23"/>
    <mergeCell ref="BF24:BH28"/>
    <mergeCell ref="BI24:BK28"/>
    <mergeCell ref="BW20:BW21"/>
    <mergeCell ref="BX20:BX21"/>
    <mergeCell ref="BY20:BZ20"/>
    <mergeCell ref="C21:G21"/>
    <mergeCell ref="H21:S21"/>
    <mergeCell ref="C22:G22"/>
    <mergeCell ref="H22:S22"/>
    <mergeCell ref="BI20:BK20"/>
    <mergeCell ref="BL20:BL21"/>
    <mergeCell ref="BM20:BM21"/>
    <mergeCell ref="BN20:BP20"/>
    <mergeCell ref="BQ20:BS20"/>
    <mergeCell ref="BT20:BV20"/>
    <mergeCell ref="AU20:AW20"/>
    <mergeCell ref="AX20:AZ20"/>
    <mergeCell ref="BA20:BA21"/>
    <mergeCell ref="BB20:BB21"/>
    <mergeCell ref="BC20:BE20"/>
    <mergeCell ref="BF20:BH20"/>
    <mergeCell ref="AG20:AI20"/>
    <mergeCell ref="AJ20:AL20"/>
    <mergeCell ref="AM20:AO20"/>
    <mergeCell ref="AP20:AP21"/>
    <mergeCell ref="AQ20:AQ21"/>
    <mergeCell ref="AR20:AT20"/>
    <mergeCell ref="C20:S20"/>
    <mergeCell ref="V20:X20"/>
    <mergeCell ref="Y20:AA20"/>
    <mergeCell ref="AB20:AD20"/>
    <mergeCell ref="AE20:AE21"/>
    <mergeCell ref="AF20:AF21"/>
    <mergeCell ref="BY16:BY17"/>
    <mergeCell ref="BZ16:BZ17"/>
    <mergeCell ref="C19:U19"/>
    <mergeCell ref="V19:AF19"/>
    <mergeCell ref="AG19:AQ19"/>
    <mergeCell ref="AR19:BB19"/>
    <mergeCell ref="BC19:BM19"/>
    <mergeCell ref="BN19:BX19"/>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79368-6517-4DE6-9E20-C2E1C2D31FE9}">
  <sheetPr>
    <tabColor rgb="FFF5652B"/>
  </sheetPr>
  <dimension ref="A1:CT72"/>
  <sheetViews>
    <sheetView topLeftCell="H11" zoomScale="50" zoomScaleNormal="50" workbookViewId="0">
      <selection activeCell="AB24" sqref="AB24:AD24"/>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27" width="20.7109375" customWidth="1"/>
    <col min="28" max="28" width="21" customWidth="1"/>
    <col min="29"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98</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99</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122</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18.75" customHeight="1" thickBot="1">
      <c r="A11" s="1"/>
      <c r="B11" s="1"/>
      <c r="C11" s="584" t="s">
        <v>55</v>
      </c>
      <c r="D11" s="586" t="s">
        <v>123</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648"/>
      <c r="BZ17" s="650"/>
      <c r="CA17" s="1"/>
      <c r="CB17" s="1"/>
      <c r="CC17" s="1"/>
      <c r="CD17" s="1"/>
      <c r="CE17" s="1"/>
      <c r="CF17" s="1"/>
      <c r="CG17" s="1"/>
      <c r="CH17" s="1"/>
      <c r="CI17" s="1"/>
      <c r="CJ17" s="1"/>
      <c r="CK17" s="1"/>
      <c r="CL17" s="1"/>
      <c r="CM17" s="1"/>
      <c r="CN17" s="1"/>
      <c r="CO17" s="1"/>
      <c r="CP17" s="1"/>
      <c r="CQ17" s="1"/>
      <c r="CR17" s="1"/>
      <c r="CS17" s="1"/>
      <c r="CT17" s="1"/>
    </row>
    <row r="18" spans="1:98" ht="126.75" customHeight="1" thickBot="1">
      <c r="A18" s="1"/>
      <c r="B18" s="1"/>
      <c r="C18" s="135" t="s">
        <v>120</v>
      </c>
      <c r="D18" s="136" t="s">
        <v>115</v>
      </c>
      <c r="E18" s="137" t="s">
        <v>97</v>
      </c>
      <c r="F18" s="152">
        <v>25</v>
      </c>
      <c r="G18" s="155"/>
      <c r="H18" s="132">
        <v>3</v>
      </c>
      <c r="I18" s="156">
        <v>3</v>
      </c>
      <c r="J18" s="155"/>
      <c r="K18" s="132"/>
      <c r="L18" s="156">
        <v>5</v>
      </c>
      <c r="M18" s="155"/>
      <c r="N18" s="132"/>
      <c r="O18" s="156">
        <v>5</v>
      </c>
      <c r="P18" s="163"/>
      <c r="Q18" s="144"/>
      <c r="R18" s="156">
        <v>5</v>
      </c>
      <c r="S18" s="163"/>
      <c r="T18" s="145"/>
      <c r="U18" s="156">
        <v>4</v>
      </c>
      <c r="V18" s="141" t="s">
        <v>291</v>
      </c>
      <c r="W18" s="208">
        <v>45058</v>
      </c>
      <c r="X18" s="197">
        <v>0</v>
      </c>
      <c r="Y18" s="354" t="s">
        <v>291</v>
      </c>
      <c r="Z18" s="355">
        <v>45184</v>
      </c>
      <c r="AA18" s="356">
        <v>1</v>
      </c>
      <c r="AB18" s="32" t="s">
        <v>439</v>
      </c>
      <c r="AC18" s="384">
        <v>45307</v>
      </c>
      <c r="AD18" s="385">
        <v>6</v>
      </c>
      <c r="AE18" s="198">
        <f>X18+AA18+AD18</f>
        <v>7</v>
      </c>
      <c r="AF18" s="37">
        <f>AE18/F18</f>
        <v>0.28000000000000003</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390">
        <f>BW18+BL18+BA18+AP18+AE18</f>
        <v>7</v>
      </c>
      <c r="BZ18" s="391">
        <f>BY18/F18</f>
        <v>0.28000000000000003</v>
      </c>
      <c r="CA18" s="1"/>
      <c r="CB18" s="1"/>
      <c r="CC18" s="1"/>
      <c r="CD18" s="1"/>
      <c r="CE18" s="1"/>
      <c r="CF18" s="1"/>
      <c r="CG18" s="1"/>
      <c r="CH18" s="1"/>
      <c r="CI18" s="1"/>
      <c r="CJ18" s="1"/>
      <c r="CK18" s="1"/>
      <c r="CL18" s="1"/>
      <c r="CM18" s="1"/>
      <c r="CN18" s="1"/>
      <c r="CO18" s="1"/>
      <c r="CP18" s="1"/>
      <c r="CQ18" s="1"/>
      <c r="CR18" s="1"/>
      <c r="CS18" s="1"/>
      <c r="CT18" s="1"/>
    </row>
    <row r="19" spans="1:98" ht="108.75" customHeight="1" thickBot="1">
      <c r="A19" s="1"/>
      <c r="B19" s="1"/>
      <c r="C19" s="135" t="s">
        <v>124</v>
      </c>
      <c r="D19" s="136" t="s">
        <v>125</v>
      </c>
      <c r="E19" s="137" t="s">
        <v>97</v>
      </c>
      <c r="F19" s="152">
        <v>25</v>
      </c>
      <c r="G19" s="157">
        <v>2</v>
      </c>
      <c r="H19" s="138">
        <v>1</v>
      </c>
      <c r="I19" s="158">
        <v>2</v>
      </c>
      <c r="J19" s="157"/>
      <c r="K19" s="138"/>
      <c r="L19" s="158">
        <v>5</v>
      </c>
      <c r="M19" s="157"/>
      <c r="N19" s="138"/>
      <c r="O19" s="158">
        <v>5</v>
      </c>
      <c r="P19" s="164"/>
      <c r="Q19" s="139"/>
      <c r="R19" s="140">
        <v>5</v>
      </c>
      <c r="S19" s="164"/>
      <c r="T19" s="139"/>
      <c r="U19" s="140">
        <v>5</v>
      </c>
      <c r="V19" s="141" t="s">
        <v>291</v>
      </c>
      <c r="W19" s="208">
        <v>45058</v>
      </c>
      <c r="X19" s="197">
        <v>0</v>
      </c>
      <c r="Y19" s="354" t="s">
        <v>291</v>
      </c>
      <c r="Z19" s="355">
        <v>45184</v>
      </c>
      <c r="AA19" s="356">
        <v>2</v>
      </c>
      <c r="AB19" s="32" t="s">
        <v>440</v>
      </c>
      <c r="AC19" s="384">
        <v>45307</v>
      </c>
      <c r="AD19" s="385">
        <v>3</v>
      </c>
      <c r="AE19" s="198">
        <f>X19+AA19+AD19</f>
        <v>5</v>
      </c>
      <c r="AF19" s="37">
        <f>AE19/F19</f>
        <v>0.2</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390">
        <f>BW19+BL19+BA19+AP19+AE19</f>
        <v>5</v>
      </c>
      <c r="BZ19" s="391">
        <f>BY19/F19</f>
        <v>0.2</v>
      </c>
      <c r="CA19" s="1"/>
      <c r="CB19" s="1"/>
      <c r="CC19" s="1"/>
      <c r="CD19" s="1"/>
      <c r="CE19" s="1"/>
      <c r="CF19" s="1"/>
      <c r="CG19" s="1"/>
      <c r="CH19" s="1"/>
      <c r="CI19" s="1"/>
      <c r="CJ19" s="1"/>
      <c r="CK19" s="1"/>
      <c r="CL19" s="1"/>
      <c r="CM19" s="1"/>
      <c r="CN19" s="1"/>
      <c r="CO19" s="1"/>
      <c r="CP19" s="1"/>
      <c r="CQ19" s="1"/>
      <c r="CR19" s="1"/>
      <c r="CS19" s="1"/>
      <c r="CT19" s="1"/>
    </row>
    <row r="20" spans="1:98" ht="63.75" customHeight="1" thickBot="1">
      <c r="A20" s="1"/>
      <c r="B20" s="1"/>
      <c r="C20" s="651"/>
      <c r="D20" s="652"/>
      <c r="E20" s="652"/>
      <c r="F20" s="652"/>
      <c r="G20" s="652"/>
      <c r="H20" s="652"/>
      <c r="I20" s="652"/>
      <c r="J20" s="652"/>
      <c r="K20" s="652"/>
      <c r="L20" s="652"/>
      <c r="M20" s="652"/>
      <c r="N20" s="652"/>
      <c r="O20" s="652"/>
      <c r="P20" s="652"/>
      <c r="Q20" s="652"/>
      <c r="R20" s="652"/>
      <c r="S20" s="652"/>
      <c r="T20" s="652"/>
      <c r="U20" s="653"/>
      <c r="V20" s="654" t="s">
        <v>41</v>
      </c>
      <c r="W20" s="655"/>
      <c r="X20" s="655"/>
      <c r="Y20" s="655"/>
      <c r="Z20" s="655"/>
      <c r="AA20" s="655"/>
      <c r="AB20" s="655"/>
      <c r="AC20" s="655"/>
      <c r="AD20" s="655"/>
      <c r="AE20" s="655"/>
      <c r="AF20" s="656"/>
      <c r="AG20" s="654" t="s">
        <v>43</v>
      </c>
      <c r="AH20" s="655"/>
      <c r="AI20" s="655"/>
      <c r="AJ20" s="655"/>
      <c r="AK20" s="655"/>
      <c r="AL20" s="655"/>
      <c r="AM20" s="655"/>
      <c r="AN20" s="655"/>
      <c r="AO20" s="655"/>
      <c r="AP20" s="655"/>
      <c r="AQ20" s="656"/>
      <c r="AR20" s="654" t="s">
        <v>45</v>
      </c>
      <c r="AS20" s="655"/>
      <c r="AT20" s="655"/>
      <c r="AU20" s="655"/>
      <c r="AV20" s="655"/>
      <c r="AW20" s="655"/>
      <c r="AX20" s="655"/>
      <c r="AY20" s="655"/>
      <c r="AZ20" s="655"/>
      <c r="BA20" s="655"/>
      <c r="BB20" s="656"/>
      <c r="BC20" s="654" t="s">
        <v>47</v>
      </c>
      <c r="BD20" s="655"/>
      <c r="BE20" s="655"/>
      <c r="BF20" s="655"/>
      <c r="BG20" s="655"/>
      <c r="BH20" s="655"/>
      <c r="BI20" s="655"/>
      <c r="BJ20" s="655"/>
      <c r="BK20" s="655"/>
      <c r="BL20" s="655"/>
      <c r="BM20" s="656"/>
      <c r="BN20" s="654" t="s">
        <v>41</v>
      </c>
      <c r="BO20" s="655"/>
      <c r="BP20" s="655"/>
      <c r="BQ20" s="655"/>
      <c r="BR20" s="655"/>
      <c r="BS20" s="655"/>
      <c r="BT20" s="655"/>
      <c r="BU20" s="655"/>
      <c r="BV20" s="655"/>
      <c r="BW20" s="655"/>
      <c r="BX20" s="655"/>
      <c r="BY20" s="76" t="s">
        <v>52</v>
      </c>
      <c r="BZ20" s="392">
        <f>AVERAGE(BZ18:BZ19)</f>
        <v>0.24000000000000002</v>
      </c>
      <c r="CA20" s="1"/>
      <c r="CB20" s="1"/>
      <c r="CC20" s="1"/>
      <c r="CD20" s="1"/>
      <c r="CE20" s="1"/>
      <c r="CF20" s="1"/>
      <c r="CG20" s="1"/>
      <c r="CH20" s="1"/>
      <c r="CI20" s="1"/>
      <c r="CJ20" s="1"/>
      <c r="CK20" s="1"/>
      <c r="CL20" s="1"/>
      <c r="CM20" s="1"/>
      <c r="CN20" s="1"/>
      <c r="CO20" s="1"/>
      <c r="CP20" s="1"/>
      <c r="CQ20" s="1"/>
      <c r="CR20" s="1"/>
      <c r="CS20" s="1"/>
      <c r="CT20" s="1"/>
    </row>
    <row r="21" spans="1:98" ht="51.75" customHeight="1">
      <c r="A21" s="1"/>
      <c r="B21" s="1"/>
      <c r="C21" s="636" t="s">
        <v>11</v>
      </c>
      <c r="D21" s="637"/>
      <c r="E21" s="637"/>
      <c r="F21" s="637"/>
      <c r="G21" s="637"/>
      <c r="H21" s="637"/>
      <c r="I21" s="637"/>
      <c r="J21" s="637"/>
      <c r="K21" s="637"/>
      <c r="L21" s="637"/>
      <c r="M21" s="637"/>
      <c r="N21" s="637"/>
      <c r="O21" s="637"/>
      <c r="P21" s="637"/>
      <c r="Q21" s="637"/>
      <c r="R21" s="637"/>
      <c r="S21" s="637"/>
      <c r="T21" s="1"/>
      <c r="U21" s="1"/>
      <c r="V21" s="638" t="s">
        <v>29</v>
      </c>
      <c r="W21" s="639"/>
      <c r="X21" s="640"/>
      <c r="Y21" s="641" t="s">
        <v>34</v>
      </c>
      <c r="Z21" s="639"/>
      <c r="AA21" s="640"/>
      <c r="AB21" s="641" t="s">
        <v>82</v>
      </c>
      <c r="AC21" s="639"/>
      <c r="AD21" s="642"/>
      <c r="AE21" s="643" t="s">
        <v>38</v>
      </c>
      <c r="AF21" s="645" t="s">
        <v>39</v>
      </c>
      <c r="AG21" s="681" t="s">
        <v>29</v>
      </c>
      <c r="AH21" s="682"/>
      <c r="AI21" s="683"/>
      <c r="AJ21" s="684" t="s">
        <v>34</v>
      </c>
      <c r="AK21" s="682"/>
      <c r="AL21" s="683"/>
      <c r="AM21" s="684" t="s">
        <v>34</v>
      </c>
      <c r="AN21" s="682"/>
      <c r="AO21" s="683"/>
      <c r="AP21" s="662" t="s">
        <v>38</v>
      </c>
      <c r="AQ21" s="676" t="s">
        <v>39</v>
      </c>
      <c r="AR21" s="633" t="s">
        <v>29</v>
      </c>
      <c r="AS21" s="634"/>
      <c r="AT21" s="635"/>
      <c r="AU21" s="633" t="s">
        <v>34</v>
      </c>
      <c r="AV21" s="634"/>
      <c r="AW21" s="635"/>
      <c r="AX21" s="633" t="s">
        <v>34</v>
      </c>
      <c r="AY21" s="634"/>
      <c r="AZ21" s="635"/>
      <c r="BA21" s="662" t="s">
        <v>38</v>
      </c>
      <c r="BB21" s="676" t="s">
        <v>39</v>
      </c>
      <c r="BC21" s="673" t="s">
        <v>29</v>
      </c>
      <c r="BD21" s="674"/>
      <c r="BE21" s="675"/>
      <c r="BF21" s="673" t="s">
        <v>34</v>
      </c>
      <c r="BG21" s="674"/>
      <c r="BH21" s="675"/>
      <c r="BI21" s="673" t="s">
        <v>34</v>
      </c>
      <c r="BJ21" s="674"/>
      <c r="BK21" s="675"/>
      <c r="BL21" s="662" t="s">
        <v>38</v>
      </c>
      <c r="BM21" s="676" t="s">
        <v>39</v>
      </c>
      <c r="BN21" s="678" t="s">
        <v>29</v>
      </c>
      <c r="BO21" s="679"/>
      <c r="BP21" s="680"/>
      <c r="BQ21" s="678" t="s">
        <v>34</v>
      </c>
      <c r="BR21" s="679"/>
      <c r="BS21" s="680"/>
      <c r="BT21" s="678" t="s">
        <v>34</v>
      </c>
      <c r="BU21" s="679"/>
      <c r="BV21" s="680"/>
      <c r="BW21" s="662" t="s">
        <v>38</v>
      </c>
      <c r="BX21" s="664" t="s">
        <v>39</v>
      </c>
      <c r="BY21" s="666" t="s">
        <v>50</v>
      </c>
      <c r="BZ21" s="666"/>
      <c r="CA21" s="1"/>
      <c r="CB21" s="1"/>
      <c r="CC21" s="1"/>
      <c r="CD21" s="1"/>
      <c r="CE21" s="1"/>
      <c r="CF21" s="1"/>
      <c r="CG21" s="1"/>
      <c r="CH21" s="1"/>
      <c r="CI21" s="1"/>
      <c r="CJ21" s="1"/>
      <c r="CK21" s="1"/>
      <c r="CL21" s="1"/>
      <c r="CM21" s="1"/>
      <c r="CN21" s="1"/>
      <c r="CO21" s="1"/>
      <c r="CP21" s="1"/>
      <c r="CQ21" s="1"/>
      <c r="CR21" s="1"/>
      <c r="CS21" s="1"/>
      <c r="CT21" s="1"/>
    </row>
    <row r="22" spans="1:98" ht="57" customHeight="1">
      <c r="A22" s="1"/>
      <c r="B22" s="1"/>
      <c r="C22" s="667" t="s">
        <v>91</v>
      </c>
      <c r="D22" s="668"/>
      <c r="E22" s="668"/>
      <c r="F22" s="668"/>
      <c r="G22" s="669"/>
      <c r="H22" s="667" t="s">
        <v>64</v>
      </c>
      <c r="I22" s="668"/>
      <c r="J22" s="668"/>
      <c r="K22" s="668"/>
      <c r="L22" s="668"/>
      <c r="M22" s="668"/>
      <c r="N22" s="668"/>
      <c r="O22" s="668"/>
      <c r="P22" s="668"/>
      <c r="Q22" s="668"/>
      <c r="R22" s="668"/>
      <c r="S22" s="669"/>
      <c r="T22" s="1"/>
      <c r="U22" s="1"/>
      <c r="V22" s="67" t="s">
        <v>35</v>
      </c>
      <c r="W22" s="26" t="s">
        <v>78</v>
      </c>
      <c r="X22" s="31" t="s">
        <v>76</v>
      </c>
      <c r="Y22" s="30" t="s">
        <v>36</v>
      </c>
      <c r="Z22" s="26" t="s">
        <v>79</v>
      </c>
      <c r="AA22" s="31" t="s">
        <v>77</v>
      </c>
      <c r="AB22" s="30" t="s">
        <v>37</v>
      </c>
      <c r="AC22" s="26" t="s">
        <v>80</v>
      </c>
      <c r="AD22" s="68" t="s">
        <v>81</v>
      </c>
      <c r="AE22" s="644"/>
      <c r="AF22" s="646"/>
      <c r="AG22" s="126" t="s">
        <v>35</v>
      </c>
      <c r="AH22" s="124" t="s">
        <v>78</v>
      </c>
      <c r="AI22" s="125" t="s">
        <v>76</v>
      </c>
      <c r="AJ22" s="123" t="s">
        <v>36</v>
      </c>
      <c r="AK22" s="124" t="s">
        <v>79</v>
      </c>
      <c r="AL22" s="125" t="s">
        <v>77</v>
      </c>
      <c r="AM22" s="123" t="s">
        <v>37</v>
      </c>
      <c r="AN22" s="124" t="s">
        <v>80</v>
      </c>
      <c r="AO22" s="125" t="s">
        <v>81</v>
      </c>
      <c r="AP22" s="663"/>
      <c r="AQ22" s="677"/>
      <c r="AR22" s="46" t="s">
        <v>35</v>
      </c>
      <c r="AS22" s="47" t="s">
        <v>78</v>
      </c>
      <c r="AT22" s="48" t="s">
        <v>76</v>
      </c>
      <c r="AU22" s="46" t="s">
        <v>36</v>
      </c>
      <c r="AV22" s="47" t="s">
        <v>79</v>
      </c>
      <c r="AW22" s="48" t="s">
        <v>77</v>
      </c>
      <c r="AX22" s="46" t="s">
        <v>37</v>
      </c>
      <c r="AY22" s="47" t="s">
        <v>80</v>
      </c>
      <c r="AZ22" s="48" t="s">
        <v>81</v>
      </c>
      <c r="BA22" s="663"/>
      <c r="BB22" s="677"/>
      <c r="BC22" s="49" t="s">
        <v>35</v>
      </c>
      <c r="BD22" s="50" t="s">
        <v>78</v>
      </c>
      <c r="BE22" s="51" t="s">
        <v>76</v>
      </c>
      <c r="BF22" s="49" t="s">
        <v>36</v>
      </c>
      <c r="BG22" s="50" t="s">
        <v>79</v>
      </c>
      <c r="BH22" s="51" t="s">
        <v>77</v>
      </c>
      <c r="BI22" s="49" t="s">
        <v>37</v>
      </c>
      <c r="BJ22" s="50" t="s">
        <v>80</v>
      </c>
      <c r="BK22" s="51" t="s">
        <v>81</v>
      </c>
      <c r="BL22" s="663"/>
      <c r="BM22" s="677"/>
      <c r="BN22" s="52" t="s">
        <v>35</v>
      </c>
      <c r="BO22" s="53" t="s">
        <v>78</v>
      </c>
      <c r="BP22" s="54" t="s">
        <v>76</v>
      </c>
      <c r="BQ22" s="52" t="s">
        <v>36</v>
      </c>
      <c r="BR22" s="53" t="s">
        <v>79</v>
      </c>
      <c r="BS22" s="54" t="s">
        <v>77</v>
      </c>
      <c r="BT22" s="52" t="s">
        <v>37</v>
      </c>
      <c r="BU22" s="53" t="s">
        <v>80</v>
      </c>
      <c r="BV22" s="54" t="s">
        <v>81</v>
      </c>
      <c r="BW22" s="663"/>
      <c r="BX22" s="665"/>
      <c r="BY22" s="22" t="s">
        <v>54</v>
      </c>
      <c r="BZ22" s="56" t="s">
        <v>50</v>
      </c>
      <c r="CA22" s="1"/>
      <c r="CB22" s="1"/>
      <c r="CC22" s="1"/>
      <c r="CD22" s="1"/>
      <c r="CE22" s="1"/>
      <c r="CF22" s="1"/>
      <c r="CG22" s="1"/>
      <c r="CH22" s="1"/>
      <c r="CI22" s="1"/>
      <c r="CJ22" s="1"/>
      <c r="CK22" s="1"/>
      <c r="CL22" s="1"/>
      <c r="CM22" s="1"/>
      <c r="CN22" s="1"/>
      <c r="CO22" s="1"/>
      <c r="CP22" s="1"/>
      <c r="CQ22" s="1"/>
      <c r="CR22" s="1"/>
      <c r="CS22" s="1"/>
      <c r="CT22" s="1"/>
    </row>
    <row r="23" spans="1:98" ht="79.5" customHeight="1" thickBot="1">
      <c r="A23" s="1"/>
      <c r="B23" s="1"/>
      <c r="C23" s="667" t="s">
        <v>57</v>
      </c>
      <c r="D23" s="668"/>
      <c r="E23" s="668"/>
      <c r="F23" s="668"/>
      <c r="G23" s="669"/>
      <c r="H23" s="670" t="s">
        <v>65</v>
      </c>
      <c r="I23" s="671"/>
      <c r="J23" s="671"/>
      <c r="K23" s="671"/>
      <c r="L23" s="671"/>
      <c r="M23" s="671"/>
      <c r="N23" s="671"/>
      <c r="O23" s="671"/>
      <c r="P23" s="671"/>
      <c r="Q23" s="671"/>
      <c r="R23" s="671"/>
      <c r="S23" s="672"/>
      <c r="T23" s="1"/>
      <c r="U23" s="1"/>
      <c r="V23" s="186">
        <v>100000000</v>
      </c>
      <c r="W23" s="187">
        <v>36539042</v>
      </c>
      <c r="X23" s="207"/>
      <c r="Y23" s="211"/>
      <c r="Z23" s="379">
        <v>5077160</v>
      </c>
      <c r="AA23" s="207"/>
      <c r="AB23" s="214">
        <f>V23</f>
        <v>100000000</v>
      </c>
      <c r="AC23" s="422">
        <f>86412539-Z23-W23</f>
        <v>44796337</v>
      </c>
      <c r="AD23" s="213"/>
      <c r="AE23" s="218">
        <f>+Z23+AC23+W23</f>
        <v>86412539</v>
      </c>
      <c r="AF23" s="215">
        <f>AE23/AB23</f>
        <v>0.86412538999999999</v>
      </c>
      <c r="AG23" s="39"/>
      <c r="AH23" s="28"/>
      <c r="AI23" s="41"/>
      <c r="AJ23" s="40"/>
      <c r="AK23" s="28"/>
      <c r="AL23" s="41"/>
      <c r="AM23" s="43"/>
      <c r="AN23" s="44"/>
      <c r="AO23" s="45"/>
      <c r="AP23" s="42"/>
      <c r="AQ23" s="29"/>
      <c r="AR23" s="40"/>
      <c r="AS23" s="28"/>
      <c r="AT23" s="41"/>
      <c r="AU23" s="40"/>
      <c r="AV23" s="28"/>
      <c r="AW23" s="41"/>
      <c r="AX23" s="43"/>
      <c r="AY23" s="44"/>
      <c r="AZ23" s="45"/>
      <c r="BA23" s="42"/>
      <c r="BB23" s="29"/>
      <c r="BC23" s="40"/>
      <c r="BD23" s="28"/>
      <c r="BE23" s="41"/>
      <c r="BF23" s="40"/>
      <c r="BG23" s="28"/>
      <c r="BH23" s="41"/>
      <c r="BI23" s="43"/>
      <c r="BJ23" s="44"/>
      <c r="BK23" s="45"/>
      <c r="BL23" s="42"/>
      <c r="BM23" s="29"/>
      <c r="BN23" s="40"/>
      <c r="BO23" s="28"/>
      <c r="BP23" s="41"/>
      <c r="BQ23" s="40"/>
      <c r="BR23" s="28"/>
      <c r="BS23" s="41"/>
      <c r="BT23" s="43"/>
      <c r="BU23" s="44"/>
      <c r="BV23" s="45"/>
      <c r="BW23" s="42"/>
      <c r="BX23" s="55"/>
      <c r="BY23" s="372">
        <f>AB23+AM23+AX23+BI23+BT23</f>
        <v>100000000</v>
      </c>
      <c r="BZ23" s="372">
        <f>AE23+AP23+BA23+BL23+BW23</f>
        <v>86412539</v>
      </c>
      <c r="CA23" s="1"/>
      <c r="CB23" s="1"/>
      <c r="CC23" s="1"/>
      <c r="CD23" s="1"/>
      <c r="CE23" s="1"/>
      <c r="CF23" s="1"/>
      <c r="CG23" s="1"/>
      <c r="CH23" s="1"/>
      <c r="CI23" s="1"/>
      <c r="CJ23" s="1"/>
      <c r="CK23" s="1"/>
      <c r="CL23" s="1"/>
      <c r="CM23" s="1"/>
      <c r="CN23" s="1"/>
      <c r="CO23" s="1"/>
      <c r="CP23" s="1"/>
      <c r="CQ23" s="1"/>
      <c r="CR23" s="1"/>
      <c r="CS23" s="1"/>
      <c r="CT23" s="1"/>
    </row>
    <row r="24" spans="1:98" ht="69.75" customHeight="1" thickBot="1">
      <c r="A24" s="1"/>
      <c r="B24" s="1"/>
      <c r="C24" s="667" t="s">
        <v>58</v>
      </c>
      <c r="D24" s="668"/>
      <c r="E24" s="668"/>
      <c r="F24" s="668"/>
      <c r="G24" s="669"/>
      <c r="H24" s="670" t="s">
        <v>66</v>
      </c>
      <c r="I24" s="671"/>
      <c r="J24" s="671"/>
      <c r="K24" s="671"/>
      <c r="L24" s="671"/>
      <c r="M24" s="671"/>
      <c r="N24" s="671"/>
      <c r="O24" s="671"/>
      <c r="P24" s="671"/>
      <c r="Q24" s="671"/>
      <c r="R24" s="671"/>
      <c r="S24" s="672"/>
      <c r="T24" s="1"/>
      <c r="U24" s="1"/>
      <c r="V24" s="726" t="s">
        <v>83</v>
      </c>
      <c r="W24" s="727"/>
      <c r="X24" s="728"/>
      <c r="Y24" s="729" t="s">
        <v>84</v>
      </c>
      <c r="Z24" s="727"/>
      <c r="AA24" s="728"/>
      <c r="AB24" s="730" t="s">
        <v>85</v>
      </c>
      <c r="AC24" s="731"/>
      <c r="AD24" s="732"/>
      <c r="AE24" s="1"/>
      <c r="AF24" s="1"/>
      <c r="AG24" s="714" t="s">
        <v>83</v>
      </c>
      <c r="AH24" s="715"/>
      <c r="AI24" s="716"/>
      <c r="AJ24" s="714" t="s">
        <v>84</v>
      </c>
      <c r="AK24" s="715"/>
      <c r="AL24" s="716"/>
      <c r="AM24" s="717" t="s">
        <v>85</v>
      </c>
      <c r="AN24" s="718"/>
      <c r="AO24" s="719"/>
      <c r="AP24" s="1"/>
      <c r="AQ24" s="1"/>
      <c r="AR24" s="720" t="s">
        <v>28</v>
      </c>
      <c r="AS24" s="721"/>
      <c r="AT24" s="722"/>
      <c r="AU24" s="720" t="s">
        <v>89</v>
      </c>
      <c r="AV24" s="721"/>
      <c r="AW24" s="722"/>
      <c r="AX24" s="723" t="s">
        <v>90</v>
      </c>
      <c r="AY24" s="724"/>
      <c r="AZ24" s="725"/>
      <c r="BA24" s="1"/>
      <c r="BB24" s="1"/>
      <c r="BC24" s="685" t="s">
        <v>83</v>
      </c>
      <c r="BD24" s="686"/>
      <c r="BE24" s="687"/>
      <c r="BF24" s="685" t="s">
        <v>84</v>
      </c>
      <c r="BG24" s="686"/>
      <c r="BH24" s="687"/>
      <c r="BI24" s="688" t="s">
        <v>85</v>
      </c>
      <c r="BJ24" s="689"/>
      <c r="BK24" s="690"/>
      <c r="BL24" s="1"/>
      <c r="BM24" s="1"/>
      <c r="BN24" s="691" t="s">
        <v>83</v>
      </c>
      <c r="BO24" s="692"/>
      <c r="BP24" s="693"/>
      <c r="BQ24" s="691" t="s">
        <v>84</v>
      </c>
      <c r="BR24" s="692"/>
      <c r="BS24" s="693"/>
      <c r="BT24" s="694" t="s">
        <v>85</v>
      </c>
      <c r="BU24" s="695"/>
      <c r="BV24" s="696"/>
      <c r="BW24" s="1"/>
      <c r="BX24" s="1"/>
      <c r="BY24" s="76" t="s">
        <v>53</v>
      </c>
      <c r="BZ24" s="393">
        <f>BZ23/BY23</f>
        <v>0.86412538999999999</v>
      </c>
      <c r="CA24" s="1"/>
      <c r="CB24" s="1"/>
      <c r="CC24" s="1"/>
      <c r="CD24" s="1"/>
      <c r="CE24" s="1"/>
      <c r="CF24" s="1"/>
      <c r="CG24" s="1"/>
      <c r="CH24" s="1"/>
      <c r="CI24" s="1"/>
      <c r="CJ24" s="1"/>
      <c r="CK24" s="1"/>
      <c r="CL24" s="1"/>
      <c r="CM24" s="1"/>
      <c r="CN24" s="1"/>
      <c r="CO24" s="1"/>
      <c r="CP24" s="1"/>
      <c r="CQ24" s="1"/>
      <c r="CR24" s="1"/>
      <c r="CS24" s="1"/>
      <c r="CT24" s="1"/>
    </row>
    <row r="25" spans="1:98" ht="31.5" customHeight="1">
      <c r="A25" s="1"/>
      <c r="B25" s="1"/>
      <c r="C25" s="667" t="s">
        <v>59</v>
      </c>
      <c r="D25" s="668"/>
      <c r="E25" s="668"/>
      <c r="F25" s="668"/>
      <c r="G25" s="669"/>
      <c r="H25" s="670" t="s">
        <v>67</v>
      </c>
      <c r="I25" s="671"/>
      <c r="J25" s="671"/>
      <c r="K25" s="671"/>
      <c r="L25" s="671"/>
      <c r="M25" s="671"/>
      <c r="N25" s="671"/>
      <c r="O25" s="671"/>
      <c r="P25" s="671"/>
      <c r="Q25" s="671"/>
      <c r="R25" s="671"/>
      <c r="S25" s="672"/>
      <c r="T25" s="1"/>
      <c r="U25" s="1"/>
      <c r="V25" s="740"/>
      <c r="W25" s="741"/>
      <c r="X25" s="742"/>
      <c r="Y25" s="703"/>
      <c r="Z25" s="704"/>
      <c r="AA25" s="705"/>
      <c r="AB25" s="709"/>
      <c r="AC25" s="710"/>
      <c r="AD25" s="711"/>
      <c r="AE25" s="378"/>
      <c r="AF25" s="1"/>
      <c r="AG25" s="703"/>
      <c r="AH25" s="704"/>
      <c r="AI25" s="705"/>
      <c r="AJ25" s="703"/>
      <c r="AK25" s="704"/>
      <c r="AL25" s="705"/>
      <c r="AM25" s="709"/>
      <c r="AN25" s="710"/>
      <c r="AO25" s="736"/>
      <c r="AP25" s="1"/>
      <c r="AQ25" s="1"/>
      <c r="AR25" s="703"/>
      <c r="AS25" s="704"/>
      <c r="AT25" s="705"/>
      <c r="AU25" s="703"/>
      <c r="AV25" s="704"/>
      <c r="AW25" s="705"/>
      <c r="AX25" s="709"/>
      <c r="AY25" s="710"/>
      <c r="AZ25" s="736"/>
      <c r="BA25" s="1"/>
      <c r="BB25" s="1"/>
      <c r="BC25" s="703"/>
      <c r="BD25" s="704"/>
      <c r="BE25" s="705"/>
      <c r="BF25" s="703"/>
      <c r="BG25" s="704"/>
      <c r="BH25" s="705"/>
      <c r="BI25" s="709"/>
      <c r="BJ25" s="710"/>
      <c r="BK25" s="736"/>
      <c r="BL25" s="1"/>
      <c r="BM25" s="1"/>
      <c r="BN25" s="703"/>
      <c r="BO25" s="704"/>
      <c r="BP25" s="705"/>
      <c r="BQ25" s="703"/>
      <c r="BR25" s="704"/>
      <c r="BS25" s="705"/>
      <c r="BT25" s="709"/>
      <c r="BU25" s="710"/>
      <c r="BV25" s="736"/>
      <c r="BW25" s="1"/>
      <c r="BX25" s="1"/>
      <c r="BY25" s="1"/>
      <c r="BZ25" s="1"/>
      <c r="CA25" s="1"/>
      <c r="CB25" s="1"/>
      <c r="CC25" s="1"/>
      <c r="CD25" s="1"/>
      <c r="CE25" s="1"/>
      <c r="CF25" s="1"/>
      <c r="CG25" s="1"/>
      <c r="CH25" s="1"/>
      <c r="CI25" s="1"/>
      <c r="CJ25" s="1"/>
      <c r="CK25" s="1"/>
      <c r="CL25" s="1"/>
      <c r="CM25" s="1"/>
      <c r="CN25" s="1"/>
      <c r="CO25" s="1"/>
      <c r="CP25" s="1"/>
      <c r="CQ25" s="1"/>
      <c r="CR25" s="1"/>
    </row>
    <row r="26" spans="1:98" ht="30.75" customHeight="1">
      <c r="A26" s="1"/>
      <c r="B26" s="1"/>
      <c r="C26" s="667" t="s">
        <v>60</v>
      </c>
      <c r="D26" s="668"/>
      <c r="E26" s="668"/>
      <c r="F26" s="668"/>
      <c r="G26" s="669"/>
      <c r="H26" s="670" t="s">
        <v>68</v>
      </c>
      <c r="I26" s="671"/>
      <c r="J26" s="671"/>
      <c r="K26" s="671"/>
      <c r="L26" s="671"/>
      <c r="M26" s="671"/>
      <c r="N26" s="671"/>
      <c r="O26" s="671"/>
      <c r="P26" s="671"/>
      <c r="Q26" s="671"/>
      <c r="R26" s="671"/>
      <c r="S26" s="672"/>
      <c r="T26" s="1"/>
      <c r="U26" s="1"/>
      <c r="V26" s="740"/>
      <c r="W26" s="741"/>
      <c r="X26" s="742"/>
      <c r="Y26" s="703"/>
      <c r="Z26" s="704"/>
      <c r="AA26" s="705"/>
      <c r="AB26" s="703"/>
      <c r="AC26" s="704"/>
      <c r="AD26" s="712"/>
      <c r="AE26" s="1"/>
      <c r="AF26" s="1"/>
      <c r="AG26" s="703"/>
      <c r="AH26" s="704"/>
      <c r="AI26" s="705"/>
      <c r="AJ26" s="703"/>
      <c r="AK26" s="704"/>
      <c r="AL26" s="705"/>
      <c r="AM26" s="703"/>
      <c r="AN26" s="704"/>
      <c r="AO26" s="705"/>
      <c r="AP26" s="1"/>
      <c r="AQ26" s="1"/>
      <c r="AR26" s="703"/>
      <c r="AS26" s="704"/>
      <c r="AT26" s="705"/>
      <c r="AU26" s="703"/>
      <c r="AV26" s="704"/>
      <c r="AW26" s="705"/>
      <c r="AX26" s="703"/>
      <c r="AY26" s="704"/>
      <c r="AZ26" s="705"/>
      <c r="BA26" s="1"/>
      <c r="BB26" s="1"/>
      <c r="BC26" s="703"/>
      <c r="BD26" s="704"/>
      <c r="BE26" s="705"/>
      <c r="BF26" s="703"/>
      <c r="BG26" s="704"/>
      <c r="BH26" s="705"/>
      <c r="BI26" s="703"/>
      <c r="BJ26" s="704"/>
      <c r="BK26" s="705"/>
      <c r="BL26" s="1"/>
      <c r="BM26" s="1"/>
      <c r="BN26" s="703"/>
      <c r="BO26" s="704"/>
      <c r="BP26" s="705"/>
      <c r="BQ26" s="703"/>
      <c r="BR26" s="704"/>
      <c r="BS26" s="705"/>
      <c r="BT26" s="703"/>
      <c r="BU26" s="704"/>
      <c r="BV26" s="705"/>
      <c r="BW26" s="1"/>
      <c r="BX26" s="1"/>
      <c r="BY26" s="1"/>
      <c r="BZ26" s="1"/>
      <c r="CA26" s="1"/>
      <c r="CB26" s="1"/>
      <c r="CC26" s="1"/>
      <c r="CD26" s="1"/>
      <c r="CE26" s="1"/>
      <c r="CF26" s="1"/>
      <c r="CG26" s="1"/>
      <c r="CH26" s="1"/>
      <c r="CI26" s="1"/>
      <c r="CJ26" s="1"/>
      <c r="CK26" s="1"/>
      <c r="CL26" s="1"/>
      <c r="CM26" s="1"/>
      <c r="CN26" s="1"/>
      <c r="CO26" s="1"/>
      <c r="CP26" s="1"/>
      <c r="CQ26" s="1"/>
      <c r="CR26" s="1"/>
    </row>
    <row r="27" spans="1:98" ht="40.5" customHeight="1">
      <c r="A27" s="1"/>
      <c r="B27" s="1"/>
      <c r="C27" s="737" t="s">
        <v>61</v>
      </c>
      <c r="D27" s="738"/>
      <c r="E27" s="738"/>
      <c r="F27" s="738"/>
      <c r="G27" s="739"/>
      <c r="H27" s="670" t="s">
        <v>69</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32.25" customHeight="1">
      <c r="A28" s="1"/>
      <c r="B28" s="1"/>
      <c r="C28" s="667" t="s">
        <v>62</v>
      </c>
      <c r="D28" s="668"/>
      <c r="E28" s="668"/>
      <c r="F28" s="668"/>
      <c r="G28" s="669"/>
      <c r="H28" s="670" t="s">
        <v>70</v>
      </c>
      <c r="I28" s="671"/>
      <c r="J28" s="671"/>
      <c r="K28" s="671"/>
      <c r="L28" s="671"/>
      <c r="M28" s="671"/>
      <c r="N28" s="671"/>
      <c r="O28" s="671"/>
      <c r="P28" s="671"/>
      <c r="Q28" s="671"/>
      <c r="R28" s="671"/>
      <c r="S28" s="672"/>
      <c r="T28" s="1"/>
      <c r="U28" s="1"/>
      <c r="V28" s="740"/>
      <c r="W28" s="741"/>
      <c r="X28" s="742"/>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row>
    <row r="29" spans="1:98" ht="42" customHeight="1" thickBot="1">
      <c r="A29" s="1"/>
      <c r="B29" s="1"/>
      <c r="C29" s="667" t="s">
        <v>63</v>
      </c>
      <c r="D29" s="668"/>
      <c r="E29" s="668"/>
      <c r="F29" s="668"/>
      <c r="G29" s="669"/>
      <c r="H29" s="667"/>
      <c r="I29" s="668"/>
      <c r="J29" s="668"/>
      <c r="K29" s="668"/>
      <c r="L29" s="668"/>
      <c r="M29" s="668"/>
      <c r="N29" s="668"/>
      <c r="O29" s="668"/>
      <c r="P29" s="668"/>
      <c r="Q29" s="668"/>
      <c r="R29" s="668"/>
      <c r="S29" s="669"/>
      <c r="T29" s="1"/>
      <c r="U29" s="1"/>
      <c r="V29" s="743"/>
      <c r="W29" s="744"/>
      <c r="X29" s="745"/>
      <c r="Y29" s="706"/>
      <c r="Z29" s="707"/>
      <c r="AA29" s="708"/>
      <c r="AB29" s="706"/>
      <c r="AC29" s="707"/>
      <c r="AD29" s="713"/>
      <c r="AE29" s="1"/>
      <c r="AF29" s="1"/>
      <c r="AG29" s="733"/>
      <c r="AH29" s="734"/>
      <c r="AI29" s="735"/>
      <c r="AJ29" s="733"/>
      <c r="AK29" s="734"/>
      <c r="AL29" s="735"/>
      <c r="AM29" s="733"/>
      <c r="AN29" s="734"/>
      <c r="AO29" s="735"/>
      <c r="AP29" s="1"/>
      <c r="AQ29" s="1"/>
      <c r="AR29" s="733"/>
      <c r="AS29" s="734"/>
      <c r="AT29" s="735"/>
      <c r="AU29" s="733"/>
      <c r="AV29" s="734"/>
      <c r="AW29" s="735"/>
      <c r="AX29" s="733"/>
      <c r="AY29" s="734"/>
      <c r="AZ29" s="735"/>
      <c r="BA29" s="1"/>
      <c r="BB29" s="1"/>
      <c r="BC29" s="733"/>
      <c r="BD29" s="734"/>
      <c r="BE29" s="735"/>
      <c r="BF29" s="733"/>
      <c r="BG29" s="734"/>
      <c r="BH29" s="735"/>
      <c r="BI29" s="733"/>
      <c r="BJ29" s="734"/>
      <c r="BK29" s="735"/>
      <c r="BL29" s="1"/>
      <c r="BM29" s="1"/>
      <c r="BN29" s="733"/>
      <c r="BO29" s="734"/>
      <c r="BP29" s="735"/>
      <c r="BQ29" s="733"/>
      <c r="BR29" s="734"/>
      <c r="BS29" s="735"/>
      <c r="BT29" s="733"/>
      <c r="BU29" s="734"/>
      <c r="BV29" s="735"/>
      <c r="BW29" s="1"/>
      <c r="BX29" s="1"/>
      <c r="BY29" s="1"/>
      <c r="BZ29" s="1"/>
      <c r="CA29" s="1"/>
      <c r="CB29" s="1"/>
      <c r="CC29" s="1"/>
      <c r="CD29" s="1"/>
      <c r="CE29" s="1"/>
      <c r="CF29" s="1"/>
      <c r="CG29" s="1"/>
      <c r="CH29" s="1"/>
      <c r="CI29" s="1"/>
      <c r="CJ29" s="1"/>
      <c r="CK29" s="1"/>
      <c r="CL29" s="1"/>
      <c r="CM29" s="1"/>
      <c r="CN29" s="1"/>
      <c r="CO29" s="1"/>
    </row>
    <row r="30" spans="1:98" ht="15.75">
      <c r="A30" s="1"/>
      <c r="B30" s="1"/>
      <c r="D30" s="64"/>
      <c r="F30" s="1"/>
      <c r="G30" s="1"/>
      <c r="H30" s="1"/>
      <c r="I30" s="1"/>
      <c r="J30" s="1"/>
      <c r="K30" s="1"/>
      <c r="L30" s="1"/>
      <c r="M30" s="1"/>
      <c r="N30" s="1"/>
      <c r="O30" s="1"/>
      <c r="P30" s="1"/>
      <c r="Q30" s="1"/>
      <c r="R30" s="1"/>
      <c r="S30" s="1"/>
      <c r="T30" s="1"/>
      <c r="U30" s="1"/>
      <c r="V30" s="1"/>
      <c r="W30" s="1"/>
      <c r="X30" s="1"/>
      <c r="Y30" s="1"/>
      <c r="Z30" s="1"/>
      <c r="AA30" s="1"/>
      <c r="AB30" s="1"/>
      <c r="AC30" s="1"/>
      <c r="AD30" s="1"/>
      <c r="AE30" s="20"/>
      <c r="AF30" s="20"/>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5"/>
      <c r="F34" s="1"/>
      <c r="G34" s="1"/>
      <c r="H34" s="1"/>
      <c r="I34" s="1"/>
      <c r="J34" s="1"/>
      <c r="K34" s="1"/>
      <c r="L34" s="1"/>
      <c r="M34" s="13"/>
      <c r="N34" s="13"/>
      <c r="O34" s="13"/>
      <c r="P34" s="13"/>
      <c r="Q34" s="13"/>
      <c r="R34" s="1"/>
      <c r="S34" s="1"/>
      <c r="T34" s="1"/>
      <c r="U34" s="1"/>
      <c r="V34" s="1"/>
      <c r="W34" s="1"/>
      <c r="X34" s="1"/>
      <c r="Y34" s="1"/>
      <c r="Z34" s="13"/>
      <c r="AA34" s="13"/>
      <c r="AB34" s="13"/>
      <c r="AC34" s="13"/>
      <c r="AD34" s="13"/>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C36" s="1"/>
      <c r="D36" s="14"/>
      <c r="F36" s="1"/>
      <c r="G36" s="1"/>
      <c r="H36" s="1"/>
      <c r="I36" s="1"/>
      <c r="J36" s="1"/>
      <c r="K36" s="1"/>
      <c r="L36" s="1"/>
      <c r="M36" s="14"/>
      <c r="N36" s="14"/>
      <c r="O36" s="14"/>
      <c r="P36" s="14"/>
      <c r="Q36" s="14"/>
      <c r="R36" s="1"/>
      <c r="S36" s="1"/>
      <c r="T36" s="1"/>
      <c r="U36" s="1"/>
      <c r="V36" s="1"/>
      <c r="W36" s="1"/>
      <c r="X36" s="1"/>
      <c r="Y36" s="1"/>
      <c r="Z36" s="14"/>
      <c r="AA36" s="14"/>
      <c r="AB36" s="14"/>
      <c r="AC36" s="14"/>
      <c r="AD36" s="14"/>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G37" s="1"/>
      <c r="H37" s="1"/>
      <c r="I37" s="15"/>
      <c r="J37" s="15"/>
      <c r="K37" s="15"/>
      <c r="L37" s="15"/>
      <c r="M37" s="15"/>
      <c r="N37" s="1"/>
      <c r="O37" s="1"/>
      <c r="P37" s="1"/>
      <c r="Q37" s="1"/>
      <c r="R37" s="1"/>
      <c r="S37" s="1"/>
      <c r="T37" s="1"/>
      <c r="U37" s="1"/>
      <c r="V37" s="19"/>
      <c r="W37" s="20"/>
      <c r="X37" s="20"/>
      <c r="Y37" s="20"/>
      <c r="Z37" s="2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8" ht="15.75" customHeight="1">
      <c r="A38" s="1"/>
      <c r="B38" s="1"/>
      <c r="C38" s="1"/>
      <c r="G38" s="1"/>
      <c r="H38" s="1"/>
      <c r="I38" s="16"/>
      <c r="J38" s="16"/>
      <c r="K38" s="16"/>
      <c r="L38" s="16"/>
      <c r="M38" s="16"/>
      <c r="N38" s="1"/>
      <c r="O38" s="1"/>
      <c r="P38" s="1"/>
      <c r="Q38" s="1"/>
      <c r="R38" s="1"/>
      <c r="S38" s="1"/>
      <c r="T38" s="1"/>
      <c r="U38" s="1"/>
      <c r="V38" s="21"/>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 r="A39" s="1"/>
      <c r="B39" s="1"/>
      <c r="C39" s="1"/>
      <c r="G39" s="1"/>
      <c r="H39" s="1"/>
      <c r="I39" s="17"/>
      <c r="J39" s="17"/>
      <c r="K39" s="17"/>
      <c r="L39" s="17"/>
      <c r="M39" s="17"/>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8"/>
      <c r="J40" s="18"/>
      <c r="K40" s="18"/>
      <c r="L40" s="18"/>
      <c r="M40" s="18"/>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D44" s="1"/>
      <c r="E44" s="1"/>
      <c r="F44" s="1"/>
      <c r="G44" s="13"/>
      <c r="H44" s="1"/>
      <c r="I44" s="1"/>
      <c r="J44" s="1"/>
      <c r="K44" s="1"/>
      <c r="L44" s="1"/>
      <c r="M44" s="1"/>
      <c r="N44" s="1"/>
      <c r="O44" s="13"/>
      <c r="P44" s="1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4"/>
      <c r="H46" s="1"/>
      <c r="I46" s="1"/>
      <c r="J46" s="1"/>
      <c r="K46" s="1"/>
      <c r="L46" s="1"/>
      <c r="M46" s="1"/>
      <c r="N46" s="1"/>
      <c r="O46" s="14"/>
      <c r="P46" s="1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
      <c r="H47" s="1"/>
      <c r="I47" s="1"/>
      <c r="J47" s="19"/>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row>
    <row r="48" spans="1:98" ht="15.75">
      <c r="A48" s="1"/>
      <c r="B48" s="1"/>
      <c r="C48" s="1"/>
      <c r="D48" s="1"/>
      <c r="E48" s="1"/>
      <c r="F48" s="1"/>
      <c r="G48" s="1"/>
      <c r="H48" s="1"/>
      <c r="I48" s="1"/>
      <c r="J48" s="21"/>
      <c r="K48" s="2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21"/>
      <c r="G51" s="2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98"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sheetData>
  <mergeCells count="143">
    <mergeCell ref="C29:G29"/>
    <mergeCell ref="H29:S29"/>
    <mergeCell ref="C26:G26"/>
    <mergeCell ref="H26:S26"/>
    <mergeCell ref="C27:G27"/>
    <mergeCell ref="H27:S27"/>
    <mergeCell ref="C28:G28"/>
    <mergeCell ref="H28:S28"/>
    <mergeCell ref="BC25:BE29"/>
    <mergeCell ref="BN25:BP29"/>
    <mergeCell ref="BQ25:BS29"/>
    <mergeCell ref="BT25:BV29"/>
    <mergeCell ref="AG25:AI29"/>
    <mergeCell ref="AJ25:AL29"/>
    <mergeCell ref="AM25:AO29"/>
    <mergeCell ref="AR25:AT29"/>
    <mergeCell ref="AU25:AW29"/>
    <mergeCell ref="AX25:AZ29"/>
    <mergeCell ref="BF24:BH24"/>
    <mergeCell ref="BI24:BK24"/>
    <mergeCell ref="BN24:BP24"/>
    <mergeCell ref="BQ24:BS24"/>
    <mergeCell ref="BT24:BV24"/>
    <mergeCell ref="C25:G25"/>
    <mergeCell ref="H25:S25"/>
    <mergeCell ref="V25:X29"/>
    <mergeCell ref="Y25:AA29"/>
    <mergeCell ref="AB25:AD29"/>
    <mergeCell ref="AJ24:AL24"/>
    <mergeCell ref="AM24:AO24"/>
    <mergeCell ref="AR24:AT24"/>
    <mergeCell ref="AU24:AW24"/>
    <mergeCell ref="AX24:AZ24"/>
    <mergeCell ref="BC24:BE24"/>
    <mergeCell ref="C24:G24"/>
    <mergeCell ref="H24:S24"/>
    <mergeCell ref="V24:X24"/>
    <mergeCell ref="Y24:AA24"/>
    <mergeCell ref="AB24:AD24"/>
    <mergeCell ref="AG24:AI24"/>
    <mergeCell ref="BF25:BH29"/>
    <mergeCell ref="BI25:BK29"/>
    <mergeCell ref="BW21:BW22"/>
    <mergeCell ref="BX21:BX22"/>
    <mergeCell ref="BY21:BZ21"/>
    <mergeCell ref="C22:G22"/>
    <mergeCell ref="H22:S22"/>
    <mergeCell ref="C23:G23"/>
    <mergeCell ref="H23:S23"/>
    <mergeCell ref="BI21:BK21"/>
    <mergeCell ref="BL21:BL22"/>
    <mergeCell ref="BM21:BM22"/>
    <mergeCell ref="BN21:BP21"/>
    <mergeCell ref="BQ21:BS21"/>
    <mergeCell ref="BT21:BV21"/>
    <mergeCell ref="AU21:AW21"/>
    <mergeCell ref="AX21:AZ21"/>
    <mergeCell ref="BA21:BA22"/>
    <mergeCell ref="BB21:BB22"/>
    <mergeCell ref="BC21:BE21"/>
    <mergeCell ref="BF21:BH21"/>
    <mergeCell ref="AG21:AI21"/>
    <mergeCell ref="AJ21:AL21"/>
    <mergeCell ref="AM21:AO21"/>
    <mergeCell ref="AP21:AP22"/>
    <mergeCell ref="AQ21:AQ22"/>
    <mergeCell ref="AR21:AT21"/>
    <mergeCell ref="C21:S21"/>
    <mergeCell ref="V21:X21"/>
    <mergeCell ref="Y21:AA21"/>
    <mergeCell ref="AB21:AD21"/>
    <mergeCell ref="AE21:AE22"/>
    <mergeCell ref="AF21:AF22"/>
    <mergeCell ref="BY16:BY17"/>
    <mergeCell ref="BZ16:BZ17"/>
    <mergeCell ref="C20:U20"/>
    <mergeCell ref="V20:AF20"/>
    <mergeCell ref="AG20:AQ20"/>
    <mergeCell ref="AR20:BB20"/>
    <mergeCell ref="BC20:BM20"/>
    <mergeCell ref="BN20:BX20"/>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E8E1-FE26-477E-869A-3EE23E6938F7}">
  <sheetPr>
    <tabColor rgb="FFF5652B"/>
  </sheetPr>
  <dimension ref="A1:CT74"/>
  <sheetViews>
    <sheetView topLeftCell="G14" zoomScale="44" zoomScaleNormal="44" workbookViewId="0">
      <selection activeCell="AC24" sqref="AC24"/>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30.28515625" customWidth="1"/>
    <col min="23" max="23" width="27" customWidth="1"/>
    <col min="24" max="24" width="20.7109375" customWidth="1"/>
    <col min="25" max="25" width="23.42578125" customWidth="1"/>
    <col min="26"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126</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127</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128</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586" t="s">
        <v>129</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00.5" customHeight="1">
      <c r="A18" s="1"/>
      <c r="B18" s="1"/>
      <c r="C18" s="135" t="s">
        <v>130</v>
      </c>
      <c r="D18" s="136" t="s">
        <v>131</v>
      </c>
      <c r="E18" s="137" t="s">
        <v>97</v>
      </c>
      <c r="F18" s="152">
        <v>1</v>
      </c>
      <c r="G18" s="155"/>
      <c r="H18" s="132"/>
      <c r="I18" s="156"/>
      <c r="J18" s="155"/>
      <c r="K18" s="132"/>
      <c r="L18" s="156">
        <v>1</v>
      </c>
      <c r="M18" s="155"/>
      <c r="N18" s="132"/>
      <c r="O18" s="156"/>
      <c r="P18" s="163"/>
      <c r="Q18" s="144"/>
      <c r="R18" s="156"/>
      <c r="S18" s="163"/>
      <c r="T18" s="145"/>
      <c r="U18" s="156"/>
      <c r="V18" s="141" t="s">
        <v>291</v>
      </c>
      <c r="W18" s="208">
        <v>45058</v>
      </c>
      <c r="X18" s="197">
        <v>0</v>
      </c>
      <c r="Y18" s="354" t="s">
        <v>379</v>
      </c>
      <c r="Z18" s="355">
        <v>45184</v>
      </c>
      <c r="AA18" s="356">
        <v>0</v>
      </c>
      <c r="AB18" s="94" t="s">
        <v>379</v>
      </c>
      <c r="AC18" s="399">
        <v>45308</v>
      </c>
      <c r="AD18" s="199">
        <v>0</v>
      </c>
      <c r="AE18" s="198">
        <f>X18+AA18+AD18</f>
        <v>0</v>
      </c>
      <c r="AF18" s="37">
        <f>AE18/F18</f>
        <v>0</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v>
      </c>
      <c r="BZ18" s="171">
        <f>BY18/F18</f>
        <v>0</v>
      </c>
      <c r="CA18" s="1"/>
      <c r="CB18" s="1"/>
      <c r="CC18" s="1"/>
      <c r="CD18" s="1"/>
      <c r="CE18" s="1"/>
      <c r="CF18" s="1"/>
      <c r="CG18" s="1"/>
      <c r="CH18" s="1"/>
      <c r="CI18" s="1"/>
      <c r="CJ18" s="1"/>
      <c r="CK18" s="1"/>
      <c r="CL18" s="1"/>
      <c r="CM18" s="1"/>
      <c r="CN18" s="1"/>
      <c r="CO18" s="1"/>
      <c r="CP18" s="1"/>
      <c r="CQ18" s="1"/>
      <c r="CR18" s="1"/>
      <c r="CS18" s="1"/>
      <c r="CT18" s="1"/>
    </row>
    <row r="19" spans="1:98" ht="94.5" customHeight="1">
      <c r="A19" s="1"/>
      <c r="B19" s="1"/>
      <c r="C19" s="135" t="s">
        <v>132</v>
      </c>
      <c r="D19" s="136" t="s">
        <v>133</v>
      </c>
      <c r="E19" s="137" t="s">
        <v>97</v>
      </c>
      <c r="F19" s="152">
        <v>1</v>
      </c>
      <c r="G19" s="157"/>
      <c r="H19" s="138"/>
      <c r="I19" s="158"/>
      <c r="J19" s="157"/>
      <c r="K19" s="138"/>
      <c r="L19" s="158">
        <v>2</v>
      </c>
      <c r="M19" s="157"/>
      <c r="N19" s="138"/>
      <c r="O19" s="158"/>
      <c r="P19" s="164"/>
      <c r="Q19" s="139"/>
      <c r="R19" s="140"/>
      <c r="S19" s="164"/>
      <c r="T19" s="139"/>
      <c r="U19" s="140"/>
      <c r="V19" s="141" t="s">
        <v>291</v>
      </c>
      <c r="W19" s="208">
        <v>45059</v>
      </c>
      <c r="X19" s="197">
        <v>0</v>
      </c>
      <c r="Y19" s="354" t="s">
        <v>380</v>
      </c>
      <c r="Z19" s="355">
        <v>45184</v>
      </c>
      <c r="AA19" s="356">
        <v>0</v>
      </c>
      <c r="AB19" s="94" t="s">
        <v>380</v>
      </c>
      <c r="AC19" s="399">
        <v>45308</v>
      </c>
      <c r="AD19" s="199">
        <v>0</v>
      </c>
      <c r="AE19" s="198">
        <f t="shared" ref="AE19:AE20" si="0">X19+AA19+AD19</f>
        <v>0</v>
      </c>
      <c r="AF19" s="37">
        <f t="shared" ref="AF19:AF20" si="1">AE19/F19</f>
        <v>0</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0</v>
      </c>
      <c r="BZ19" s="172">
        <f t="shared" ref="BZ19:BZ20" si="3">BY19/F19</f>
        <v>0</v>
      </c>
      <c r="CA19" s="1"/>
      <c r="CB19" s="1"/>
      <c r="CC19" s="1"/>
      <c r="CD19" s="1"/>
      <c r="CE19" s="1"/>
      <c r="CF19" s="1"/>
      <c r="CG19" s="1"/>
      <c r="CH19" s="1"/>
      <c r="CI19" s="1"/>
      <c r="CJ19" s="1"/>
      <c r="CK19" s="1"/>
      <c r="CL19" s="1"/>
      <c r="CM19" s="1"/>
      <c r="CN19" s="1"/>
      <c r="CO19" s="1"/>
      <c r="CP19" s="1"/>
      <c r="CQ19" s="1"/>
      <c r="CR19" s="1"/>
      <c r="CS19" s="1"/>
      <c r="CT19" s="1"/>
    </row>
    <row r="20" spans="1:98" ht="110.25" customHeight="1">
      <c r="A20" s="1"/>
      <c r="B20" s="1"/>
      <c r="C20" s="135" t="s">
        <v>134</v>
      </c>
      <c r="D20" s="136" t="s">
        <v>115</v>
      </c>
      <c r="E20" s="137" t="s">
        <v>97</v>
      </c>
      <c r="F20" s="152">
        <v>120</v>
      </c>
      <c r="G20" s="157">
        <v>5</v>
      </c>
      <c r="H20" s="138">
        <v>6</v>
      </c>
      <c r="I20" s="138">
        <v>13</v>
      </c>
      <c r="J20" s="159"/>
      <c r="K20" s="7"/>
      <c r="L20" s="156">
        <v>26</v>
      </c>
      <c r="M20" s="157"/>
      <c r="N20" s="138"/>
      <c r="O20" s="156">
        <v>26</v>
      </c>
      <c r="P20" s="164"/>
      <c r="Q20" s="139"/>
      <c r="R20" s="156">
        <v>26</v>
      </c>
      <c r="S20" s="164"/>
      <c r="T20" s="139"/>
      <c r="U20" s="156">
        <v>26</v>
      </c>
      <c r="V20" s="141" t="s">
        <v>291</v>
      </c>
      <c r="W20" s="208">
        <v>45060</v>
      </c>
      <c r="X20" s="197">
        <v>15</v>
      </c>
      <c r="Y20" s="354" t="s">
        <v>381</v>
      </c>
      <c r="Z20" s="355">
        <v>45184</v>
      </c>
      <c r="AA20" s="356">
        <v>21</v>
      </c>
      <c r="AB20" s="94" t="s">
        <v>381</v>
      </c>
      <c r="AC20" s="399">
        <v>45308</v>
      </c>
      <c r="AD20" s="199">
        <v>43</v>
      </c>
      <c r="AE20" s="198">
        <f t="shared" si="0"/>
        <v>79</v>
      </c>
      <c r="AF20" s="37">
        <f t="shared" si="1"/>
        <v>0.65833333333333333</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79</v>
      </c>
      <c r="BZ20" s="172">
        <f t="shared" si="3"/>
        <v>0.65833333333333333</v>
      </c>
      <c r="CA20" s="1"/>
      <c r="CB20" s="1"/>
      <c r="CC20" s="1"/>
      <c r="CD20" s="1"/>
      <c r="CE20" s="1"/>
      <c r="CF20" s="1"/>
      <c r="CG20" s="1"/>
      <c r="CH20" s="1"/>
      <c r="CI20" s="1"/>
      <c r="CJ20" s="1"/>
      <c r="CK20" s="1"/>
      <c r="CL20" s="1"/>
      <c r="CM20" s="1"/>
      <c r="CN20" s="1"/>
      <c r="CO20" s="1"/>
      <c r="CP20" s="1"/>
      <c r="CQ20" s="1"/>
      <c r="CR20" s="1"/>
      <c r="CS20" s="1"/>
      <c r="CT20" s="1"/>
    </row>
    <row r="21" spans="1:98" ht="123" customHeight="1" thickBot="1">
      <c r="A21" s="1"/>
      <c r="B21" s="1"/>
      <c r="C21" s="135" t="s">
        <v>135</v>
      </c>
      <c r="D21" s="136" t="s">
        <v>136</v>
      </c>
      <c r="E21" s="137" t="s">
        <v>97</v>
      </c>
      <c r="F21" s="152">
        <v>4000</v>
      </c>
      <c r="G21" s="157">
        <v>266</v>
      </c>
      <c r="H21" s="157">
        <v>266</v>
      </c>
      <c r="I21" s="157">
        <v>268</v>
      </c>
      <c r="J21" s="160"/>
      <c r="K21" s="25"/>
      <c r="L21" s="156">
        <v>800</v>
      </c>
      <c r="M21" s="157"/>
      <c r="N21" s="138"/>
      <c r="O21" s="156">
        <v>800</v>
      </c>
      <c r="P21" s="164"/>
      <c r="Q21" s="139"/>
      <c r="R21" s="156">
        <v>800</v>
      </c>
      <c r="S21" s="164"/>
      <c r="T21" s="139"/>
      <c r="U21" s="156">
        <v>800</v>
      </c>
      <c r="V21" s="141" t="s">
        <v>291</v>
      </c>
      <c r="W21" s="208">
        <v>45061</v>
      </c>
      <c r="X21" s="197">
        <v>746</v>
      </c>
      <c r="Y21" s="354" t="s">
        <v>382</v>
      </c>
      <c r="Z21" s="355">
        <v>45184</v>
      </c>
      <c r="AA21" s="356">
        <v>288</v>
      </c>
      <c r="AB21" s="94" t="s">
        <v>382</v>
      </c>
      <c r="AC21" s="399">
        <v>45308</v>
      </c>
      <c r="AD21" s="199">
        <v>219</v>
      </c>
      <c r="AE21" s="198">
        <f>X21+AA21+AD21</f>
        <v>1253</v>
      </c>
      <c r="AF21" s="37">
        <f>AE21/F21</f>
        <v>0.31324999999999997</v>
      </c>
      <c r="AG21" s="32"/>
      <c r="AH21" s="27"/>
      <c r="AI21" s="33"/>
      <c r="AJ21" s="32"/>
      <c r="AK21" s="27"/>
      <c r="AL21" s="33"/>
      <c r="AM21" s="32"/>
      <c r="AN21" s="27"/>
      <c r="AO21" s="33"/>
      <c r="AP21" s="37"/>
      <c r="AQ21" s="37"/>
      <c r="AR21" s="32"/>
      <c r="AS21" s="27"/>
      <c r="AT21" s="33"/>
      <c r="AU21" s="32"/>
      <c r="AV21" s="27"/>
      <c r="AW21" s="33"/>
      <c r="AX21" s="32"/>
      <c r="AY21" s="27"/>
      <c r="AZ21" s="33"/>
      <c r="BA21" s="37"/>
      <c r="BB21" s="37"/>
      <c r="BC21" s="32"/>
      <c r="BD21" s="27"/>
      <c r="BE21" s="33"/>
      <c r="BF21" s="32"/>
      <c r="BG21" s="27"/>
      <c r="BH21" s="33"/>
      <c r="BI21" s="32"/>
      <c r="BJ21" s="27"/>
      <c r="BK21" s="33"/>
      <c r="BL21" s="37"/>
      <c r="BM21" s="37"/>
      <c r="BN21" s="32"/>
      <c r="BO21" s="27"/>
      <c r="BP21" s="33"/>
      <c r="BQ21" s="32"/>
      <c r="BR21" s="27"/>
      <c r="BS21" s="33"/>
      <c r="BT21" s="32"/>
      <c r="BU21" s="27"/>
      <c r="BV21" s="33"/>
      <c r="BW21" s="37"/>
      <c r="BX21" s="112"/>
      <c r="BY21" s="170">
        <f>BW21+BL21+BA21+AP21+AE21</f>
        <v>1253</v>
      </c>
      <c r="BZ21" s="173">
        <f>BY21/F21</f>
        <v>0.31324999999999997</v>
      </c>
      <c r="CA21" s="1"/>
      <c r="CB21" s="1"/>
      <c r="CC21" s="1"/>
      <c r="CD21" s="1"/>
      <c r="CE21" s="1"/>
      <c r="CF21" s="1"/>
      <c r="CG21" s="1"/>
      <c r="CH21" s="1"/>
      <c r="CI21" s="1"/>
      <c r="CJ21" s="1"/>
      <c r="CK21" s="1"/>
      <c r="CL21" s="1"/>
      <c r="CM21" s="1"/>
      <c r="CN21" s="1"/>
      <c r="CO21" s="1"/>
      <c r="CP21" s="1"/>
      <c r="CQ21" s="1"/>
      <c r="CR21" s="1"/>
      <c r="CS21" s="1"/>
      <c r="CT21" s="1"/>
    </row>
    <row r="22" spans="1:98" ht="63.75" customHeight="1" thickBot="1">
      <c r="A22" s="1"/>
      <c r="B22" s="1"/>
      <c r="C22" s="651"/>
      <c r="D22" s="652"/>
      <c r="E22" s="652"/>
      <c r="F22" s="652"/>
      <c r="G22" s="652"/>
      <c r="H22" s="652"/>
      <c r="I22" s="652"/>
      <c r="J22" s="652"/>
      <c r="K22" s="652"/>
      <c r="L22" s="652"/>
      <c r="M22" s="652"/>
      <c r="N22" s="652"/>
      <c r="O22" s="652"/>
      <c r="P22" s="652"/>
      <c r="Q22" s="652"/>
      <c r="R22" s="652"/>
      <c r="S22" s="652"/>
      <c r="T22" s="652"/>
      <c r="U22" s="653"/>
      <c r="V22" s="654" t="s">
        <v>41</v>
      </c>
      <c r="W22" s="655"/>
      <c r="X22" s="655"/>
      <c r="Y22" s="655"/>
      <c r="Z22" s="655"/>
      <c r="AA22" s="655"/>
      <c r="AB22" s="655"/>
      <c r="AC22" s="655"/>
      <c r="AD22" s="655"/>
      <c r="AE22" s="655"/>
      <c r="AF22" s="656"/>
      <c r="AG22" s="654" t="s">
        <v>43</v>
      </c>
      <c r="AH22" s="655"/>
      <c r="AI22" s="655"/>
      <c r="AJ22" s="655"/>
      <c r="AK22" s="655"/>
      <c r="AL22" s="655"/>
      <c r="AM22" s="655"/>
      <c r="AN22" s="655"/>
      <c r="AO22" s="655"/>
      <c r="AP22" s="655"/>
      <c r="AQ22" s="656"/>
      <c r="AR22" s="654" t="s">
        <v>45</v>
      </c>
      <c r="AS22" s="655"/>
      <c r="AT22" s="655"/>
      <c r="AU22" s="655"/>
      <c r="AV22" s="655"/>
      <c r="AW22" s="655"/>
      <c r="AX22" s="655"/>
      <c r="AY22" s="655"/>
      <c r="AZ22" s="655"/>
      <c r="BA22" s="655"/>
      <c r="BB22" s="656"/>
      <c r="BC22" s="654" t="s">
        <v>47</v>
      </c>
      <c r="BD22" s="655"/>
      <c r="BE22" s="655"/>
      <c r="BF22" s="655"/>
      <c r="BG22" s="655"/>
      <c r="BH22" s="655"/>
      <c r="BI22" s="655"/>
      <c r="BJ22" s="655"/>
      <c r="BK22" s="655"/>
      <c r="BL22" s="655"/>
      <c r="BM22" s="656"/>
      <c r="BN22" s="654" t="s">
        <v>41</v>
      </c>
      <c r="BO22" s="655"/>
      <c r="BP22" s="655"/>
      <c r="BQ22" s="655"/>
      <c r="BR22" s="655"/>
      <c r="BS22" s="655"/>
      <c r="BT22" s="655"/>
      <c r="BU22" s="655"/>
      <c r="BV22" s="655"/>
      <c r="BW22" s="655"/>
      <c r="BX22" s="655"/>
      <c r="BY22" s="76" t="s">
        <v>52</v>
      </c>
      <c r="BZ22" s="348">
        <f>AVERAGE(BZ18:BZ21)</f>
        <v>0.24289583333333331</v>
      </c>
      <c r="CA22" s="1"/>
      <c r="CB22" s="1"/>
      <c r="CC22" s="1"/>
      <c r="CD22" s="1"/>
      <c r="CE22" s="1"/>
      <c r="CF22" s="1"/>
      <c r="CG22" s="1"/>
      <c r="CH22" s="1"/>
      <c r="CI22" s="1"/>
      <c r="CJ22" s="1"/>
      <c r="CK22" s="1"/>
      <c r="CL22" s="1"/>
      <c r="CM22" s="1"/>
      <c r="CN22" s="1"/>
      <c r="CO22" s="1"/>
      <c r="CP22" s="1"/>
      <c r="CQ22" s="1"/>
      <c r="CR22" s="1"/>
      <c r="CS22" s="1"/>
      <c r="CT22" s="1"/>
    </row>
    <row r="23" spans="1:98" ht="51.75" customHeight="1">
      <c r="A23" s="1"/>
      <c r="B23" s="1"/>
      <c r="C23" s="636" t="s">
        <v>11</v>
      </c>
      <c r="D23" s="637"/>
      <c r="E23" s="637"/>
      <c r="F23" s="637"/>
      <c r="G23" s="637"/>
      <c r="H23" s="637"/>
      <c r="I23" s="637"/>
      <c r="J23" s="637"/>
      <c r="K23" s="637"/>
      <c r="L23" s="637"/>
      <c r="M23" s="637"/>
      <c r="N23" s="637"/>
      <c r="O23" s="637"/>
      <c r="P23" s="637"/>
      <c r="Q23" s="637"/>
      <c r="R23" s="637"/>
      <c r="S23" s="637"/>
      <c r="T23" s="1"/>
      <c r="U23" s="1"/>
      <c r="V23" s="638" t="s">
        <v>29</v>
      </c>
      <c r="W23" s="639"/>
      <c r="X23" s="640"/>
      <c r="Y23" s="641" t="s">
        <v>34</v>
      </c>
      <c r="Z23" s="639"/>
      <c r="AA23" s="640"/>
      <c r="AB23" s="641" t="s">
        <v>82</v>
      </c>
      <c r="AC23" s="639"/>
      <c r="AD23" s="642"/>
      <c r="AE23" s="643" t="s">
        <v>38</v>
      </c>
      <c r="AF23" s="645" t="s">
        <v>39</v>
      </c>
      <c r="AG23" s="681" t="s">
        <v>29</v>
      </c>
      <c r="AH23" s="682"/>
      <c r="AI23" s="683"/>
      <c r="AJ23" s="684" t="s">
        <v>34</v>
      </c>
      <c r="AK23" s="682"/>
      <c r="AL23" s="683"/>
      <c r="AM23" s="684" t="s">
        <v>34</v>
      </c>
      <c r="AN23" s="682"/>
      <c r="AO23" s="683"/>
      <c r="AP23" s="662" t="s">
        <v>38</v>
      </c>
      <c r="AQ23" s="676" t="s">
        <v>39</v>
      </c>
      <c r="AR23" s="633" t="s">
        <v>29</v>
      </c>
      <c r="AS23" s="634"/>
      <c r="AT23" s="635"/>
      <c r="AU23" s="633" t="s">
        <v>34</v>
      </c>
      <c r="AV23" s="634"/>
      <c r="AW23" s="635"/>
      <c r="AX23" s="633" t="s">
        <v>34</v>
      </c>
      <c r="AY23" s="634"/>
      <c r="AZ23" s="635"/>
      <c r="BA23" s="662" t="s">
        <v>38</v>
      </c>
      <c r="BB23" s="676" t="s">
        <v>39</v>
      </c>
      <c r="BC23" s="673" t="s">
        <v>29</v>
      </c>
      <c r="BD23" s="674"/>
      <c r="BE23" s="675"/>
      <c r="BF23" s="673" t="s">
        <v>34</v>
      </c>
      <c r="BG23" s="674"/>
      <c r="BH23" s="675"/>
      <c r="BI23" s="673" t="s">
        <v>34</v>
      </c>
      <c r="BJ23" s="674"/>
      <c r="BK23" s="675"/>
      <c r="BL23" s="662" t="s">
        <v>38</v>
      </c>
      <c r="BM23" s="676" t="s">
        <v>39</v>
      </c>
      <c r="BN23" s="678" t="s">
        <v>29</v>
      </c>
      <c r="BO23" s="679"/>
      <c r="BP23" s="680"/>
      <c r="BQ23" s="678" t="s">
        <v>34</v>
      </c>
      <c r="BR23" s="679"/>
      <c r="BS23" s="680"/>
      <c r="BT23" s="678" t="s">
        <v>34</v>
      </c>
      <c r="BU23" s="679"/>
      <c r="BV23" s="680"/>
      <c r="BW23" s="662" t="s">
        <v>38</v>
      </c>
      <c r="BX23" s="664" t="s">
        <v>39</v>
      </c>
      <c r="BY23" s="666" t="s">
        <v>50</v>
      </c>
      <c r="BZ23" s="666"/>
      <c r="CA23" s="1"/>
      <c r="CB23" s="1"/>
      <c r="CC23" s="1"/>
      <c r="CD23" s="1"/>
      <c r="CE23" s="1"/>
      <c r="CF23" s="1"/>
      <c r="CG23" s="1"/>
      <c r="CH23" s="1"/>
      <c r="CI23" s="1"/>
      <c r="CJ23" s="1"/>
      <c r="CK23" s="1"/>
      <c r="CL23" s="1"/>
      <c r="CM23" s="1"/>
      <c r="CN23" s="1"/>
      <c r="CO23" s="1"/>
      <c r="CP23" s="1"/>
      <c r="CQ23" s="1"/>
      <c r="CR23" s="1"/>
      <c r="CS23" s="1"/>
      <c r="CT23" s="1"/>
    </row>
    <row r="24" spans="1:98" ht="57" customHeight="1">
      <c r="A24" s="1"/>
      <c r="B24" s="1"/>
      <c r="C24" s="667" t="s">
        <v>91</v>
      </c>
      <c r="D24" s="668"/>
      <c r="E24" s="668"/>
      <c r="F24" s="668"/>
      <c r="G24" s="669"/>
      <c r="H24" s="667" t="s">
        <v>64</v>
      </c>
      <c r="I24" s="668"/>
      <c r="J24" s="668"/>
      <c r="K24" s="668"/>
      <c r="L24" s="668"/>
      <c r="M24" s="668"/>
      <c r="N24" s="668"/>
      <c r="O24" s="668"/>
      <c r="P24" s="668"/>
      <c r="Q24" s="668"/>
      <c r="R24" s="668"/>
      <c r="S24" s="669"/>
      <c r="T24" s="1"/>
      <c r="U24" s="1"/>
      <c r="V24" s="67" t="s">
        <v>35</v>
      </c>
      <c r="W24" s="26" t="s">
        <v>78</v>
      </c>
      <c r="X24" s="31" t="s">
        <v>76</v>
      </c>
      <c r="Y24" s="30" t="s">
        <v>36</v>
      </c>
      <c r="Z24" s="26" t="s">
        <v>79</v>
      </c>
      <c r="AA24" s="31" t="s">
        <v>77</v>
      </c>
      <c r="AB24" s="30" t="s">
        <v>37</v>
      </c>
      <c r="AC24" s="26" t="s">
        <v>80</v>
      </c>
      <c r="AD24" s="68" t="s">
        <v>81</v>
      </c>
      <c r="AE24" s="644"/>
      <c r="AF24" s="646"/>
      <c r="AG24" s="126" t="s">
        <v>35</v>
      </c>
      <c r="AH24" s="124" t="s">
        <v>78</v>
      </c>
      <c r="AI24" s="125" t="s">
        <v>76</v>
      </c>
      <c r="AJ24" s="123" t="s">
        <v>36</v>
      </c>
      <c r="AK24" s="124" t="s">
        <v>79</v>
      </c>
      <c r="AL24" s="125" t="s">
        <v>77</v>
      </c>
      <c r="AM24" s="123" t="s">
        <v>37</v>
      </c>
      <c r="AN24" s="124" t="s">
        <v>80</v>
      </c>
      <c r="AO24" s="125" t="s">
        <v>81</v>
      </c>
      <c r="AP24" s="663"/>
      <c r="AQ24" s="677"/>
      <c r="AR24" s="46" t="s">
        <v>35</v>
      </c>
      <c r="AS24" s="47" t="s">
        <v>78</v>
      </c>
      <c r="AT24" s="48" t="s">
        <v>76</v>
      </c>
      <c r="AU24" s="46" t="s">
        <v>36</v>
      </c>
      <c r="AV24" s="47" t="s">
        <v>79</v>
      </c>
      <c r="AW24" s="48" t="s">
        <v>77</v>
      </c>
      <c r="AX24" s="46" t="s">
        <v>37</v>
      </c>
      <c r="AY24" s="47" t="s">
        <v>80</v>
      </c>
      <c r="AZ24" s="48" t="s">
        <v>81</v>
      </c>
      <c r="BA24" s="663"/>
      <c r="BB24" s="677"/>
      <c r="BC24" s="49" t="s">
        <v>35</v>
      </c>
      <c r="BD24" s="50" t="s">
        <v>78</v>
      </c>
      <c r="BE24" s="51" t="s">
        <v>76</v>
      </c>
      <c r="BF24" s="49" t="s">
        <v>36</v>
      </c>
      <c r="BG24" s="50" t="s">
        <v>79</v>
      </c>
      <c r="BH24" s="51" t="s">
        <v>77</v>
      </c>
      <c r="BI24" s="49" t="s">
        <v>37</v>
      </c>
      <c r="BJ24" s="50" t="s">
        <v>80</v>
      </c>
      <c r="BK24" s="51" t="s">
        <v>81</v>
      </c>
      <c r="BL24" s="663"/>
      <c r="BM24" s="677"/>
      <c r="BN24" s="52" t="s">
        <v>35</v>
      </c>
      <c r="BO24" s="53" t="s">
        <v>78</v>
      </c>
      <c r="BP24" s="54" t="s">
        <v>76</v>
      </c>
      <c r="BQ24" s="52" t="s">
        <v>36</v>
      </c>
      <c r="BR24" s="53" t="s">
        <v>79</v>
      </c>
      <c r="BS24" s="54" t="s">
        <v>77</v>
      </c>
      <c r="BT24" s="52" t="s">
        <v>37</v>
      </c>
      <c r="BU24" s="53" t="s">
        <v>80</v>
      </c>
      <c r="BV24" s="54" t="s">
        <v>81</v>
      </c>
      <c r="BW24" s="663"/>
      <c r="BX24" s="665"/>
      <c r="BY24" s="22" t="s">
        <v>54</v>
      </c>
      <c r="BZ24" s="56" t="s">
        <v>50</v>
      </c>
      <c r="CA24" s="1"/>
      <c r="CB24" s="1"/>
      <c r="CC24" s="1"/>
      <c r="CD24" s="1"/>
      <c r="CE24" s="1"/>
      <c r="CF24" s="1"/>
      <c r="CG24" s="1"/>
      <c r="CH24" s="1"/>
      <c r="CI24" s="1"/>
      <c r="CJ24" s="1"/>
      <c r="CK24" s="1"/>
      <c r="CL24" s="1"/>
      <c r="CM24" s="1"/>
      <c r="CN24" s="1"/>
      <c r="CO24" s="1"/>
      <c r="CP24" s="1"/>
      <c r="CQ24" s="1"/>
      <c r="CR24" s="1"/>
      <c r="CS24" s="1"/>
      <c r="CT24" s="1"/>
    </row>
    <row r="25" spans="1:98" ht="72" customHeight="1" thickBot="1">
      <c r="A25" s="1"/>
      <c r="B25" s="1"/>
      <c r="C25" s="667" t="s">
        <v>57</v>
      </c>
      <c r="D25" s="668"/>
      <c r="E25" s="668"/>
      <c r="F25" s="668"/>
      <c r="G25" s="669"/>
      <c r="H25" s="670" t="s">
        <v>65</v>
      </c>
      <c r="I25" s="671"/>
      <c r="J25" s="671"/>
      <c r="K25" s="671"/>
      <c r="L25" s="671"/>
      <c r="M25" s="671"/>
      <c r="N25" s="671"/>
      <c r="O25" s="671"/>
      <c r="P25" s="671"/>
      <c r="Q25" s="671"/>
      <c r="R25" s="671"/>
      <c r="S25" s="672"/>
      <c r="T25" s="1"/>
      <c r="U25" s="1"/>
      <c r="V25" s="186">
        <v>53000000</v>
      </c>
      <c r="W25" s="225">
        <v>24437666</v>
      </c>
      <c r="X25" s="177"/>
      <c r="Y25" s="222"/>
      <c r="Z25" s="371">
        <v>18730665</v>
      </c>
      <c r="AA25" s="177"/>
      <c r="AB25" s="219">
        <f>V25</f>
        <v>53000000</v>
      </c>
      <c r="AC25" s="176">
        <f>48749671-W25-Z25</f>
        <v>5581340</v>
      </c>
      <c r="AD25" s="423"/>
      <c r="AE25" s="221">
        <f>+Z25+W25+AC25</f>
        <v>48749671</v>
      </c>
      <c r="AF25" s="223">
        <f>AE25/AB25</f>
        <v>0.91980511320754721</v>
      </c>
      <c r="AG25" s="39"/>
      <c r="AH25" s="28"/>
      <c r="AI25" s="41"/>
      <c r="AJ25" s="40"/>
      <c r="AK25" s="28"/>
      <c r="AL25" s="41"/>
      <c r="AM25" s="43"/>
      <c r="AN25" s="44"/>
      <c r="AO25" s="45"/>
      <c r="AP25" s="42"/>
      <c r="AQ25" s="29"/>
      <c r="AR25" s="40"/>
      <c r="AS25" s="28"/>
      <c r="AT25" s="41"/>
      <c r="AU25" s="40"/>
      <c r="AV25" s="28"/>
      <c r="AW25" s="41"/>
      <c r="AX25" s="43"/>
      <c r="AY25" s="44"/>
      <c r="AZ25" s="45"/>
      <c r="BA25" s="42"/>
      <c r="BB25" s="29"/>
      <c r="BC25" s="40"/>
      <c r="BD25" s="28"/>
      <c r="BE25" s="41"/>
      <c r="BF25" s="40"/>
      <c r="BG25" s="28"/>
      <c r="BH25" s="41"/>
      <c r="BI25" s="43"/>
      <c r="BJ25" s="44"/>
      <c r="BK25" s="45"/>
      <c r="BL25" s="42"/>
      <c r="BM25" s="29"/>
      <c r="BN25" s="40"/>
      <c r="BO25" s="28"/>
      <c r="BP25" s="41"/>
      <c r="BQ25" s="40"/>
      <c r="BR25" s="28"/>
      <c r="BS25" s="41"/>
      <c r="BT25" s="43"/>
      <c r="BU25" s="44"/>
      <c r="BV25" s="45"/>
      <c r="BW25" s="42"/>
      <c r="BX25" s="55"/>
      <c r="BY25" s="372">
        <f>AB25+AM25+AX25+BI25+BT25</f>
        <v>53000000</v>
      </c>
      <c r="BZ25" s="372">
        <f>AE25+AP25+BA25+BL25+BW25</f>
        <v>48749671</v>
      </c>
      <c r="CA25" s="1"/>
      <c r="CB25" s="1"/>
      <c r="CC25" s="1"/>
      <c r="CD25" s="1"/>
      <c r="CE25" s="1"/>
      <c r="CF25" s="1"/>
      <c r="CG25" s="1"/>
      <c r="CH25" s="1"/>
      <c r="CI25" s="1"/>
      <c r="CJ25" s="1"/>
      <c r="CK25" s="1"/>
      <c r="CL25" s="1"/>
      <c r="CM25" s="1"/>
      <c r="CN25" s="1"/>
      <c r="CO25" s="1"/>
      <c r="CP25" s="1"/>
      <c r="CQ25" s="1"/>
      <c r="CR25" s="1"/>
      <c r="CS25" s="1"/>
      <c r="CT25" s="1"/>
    </row>
    <row r="26" spans="1:98" ht="69.75" customHeight="1" thickBot="1">
      <c r="A26" s="1"/>
      <c r="B26" s="1"/>
      <c r="C26" s="667" t="s">
        <v>58</v>
      </c>
      <c r="D26" s="668"/>
      <c r="E26" s="668"/>
      <c r="F26" s="668"/>
      <c r="G26" s="669"/>
      <c r="H26" s="670" t="s">
        <v>66</v>
      </c>
      <c r="I26" s="671"/>
      <c r="J26" s="671"/>
      <c r="K26" s="671"/>
      <c r="L26" s="671"/>
      <c r="M26" s="671"/>
      <c r="N26" s="671"/>
      <c r="O26" s="671"/>
      <c r="P26" s="671"/>
      <c r="Q26" s="671"/>
      <c r="R26" s="671"/>
      <c r="S26" s="672"/>
      <c r="T26" s="1"/>
      <c r="U26" s="1"/>
      <c r="V26" s="726" t="s">
        <v>83</v>
      </c>
      <c r="W26" s="727"/>
      <c r="X26" s="728"/>
      <c r="Y26" s="729" t="s">
        <v>84</v>
      </c>
      <c r="Z26" s="727"/>
      <c r="AA26" s="728"/>
      <c r="AB26" s="730" t="s">
        <v>85</v>
      </c>
      <c r="AC26" s="731"/>
      <c r="AD26" s="732"/>
      <c r="AE26" s="1"/>
      <c r="AF26" s="1"/>
      <c r="AG26" s="714" t="s">
        <v>83</v>
      </c>
      <c r="AH26" s="715"/>
      <c r="AI26" s="716"/>
      <c r="AJ26" s="714" t="s">
        <v>84</v>
      </c>
      <c r="AK26" s="715"/>
      <c r="AL26" s="716"/>
      <c r="AM26" s="717" t="s">
        <v>85</v>
      </c>
      <c r="AN26" s="718"/>
      <c r="AO26" s="719"/>
      <c r="AP26" s="1"/>
      <c r="AQ26" s="1"/>
      <c r="AR26" s="720" t="s">
        <v>28</v>
      </c>
      <c r="AS26" s="721"/>
      <c r="AT26" s="722"/>
      <c r="AU26" s="720" t="s">
        <v>89</v>
      </c>
      <c r="AV26" s="721"/>
      <c r="AW26" s="722"/>
      <c r="AX26" s="723" t="s">
        <v>90</v>
      </c>
      <c r="AY26" s="724"/>
      <c r="AZ26" s="725"/>
      <c r="BA26" s="1"/>
      <c r="BB26" s="1"/>
      <c r="BC26" s="685" t="s">
        <v>83</v>
      </c>
      <c r="BD26" s="686"/>
      <c r="BE26" s="687"/>
      <c r="BF26" s="685" t="s">
        <v>84</v>
      </c>
      <c r="BG26" s="686"/>
      <c r="BH26" s="687"/>
      <c r="BI26" s="688" t="s">
        <v>85</v>
      </c>
      <c r="BJ26" s="689"/>
      <c r="BK26" s="690"/>
      <c r="BL26" s="1"/>
      <c r="BM26" s="1"/>
      <c r="BN26" s="691" t="s">
        <v>83</v>
      </c>
      <c r="BO26" s="692"/>
      <c r="BP26" s="693"/>
      <c r="BQ26" s="691" t="s">
        <v>84</v>
      </c>
      <c r="BR26" s="692"/>
      <c r="BS26" s="693"/>
      <c r="BT26" s="694" t="s">
        <v>85</v>
      </c>
      <c r="BU26" s="695"/>
      <c r="BV26" s="696"/>
      <c r="BW26" s="1"/>
      <c r="BX26" s="1"/>
      <c r="BY26" s="76" t="s">
        <v>53</v>
      </c>
      <c r="BZ26" s="374">
        <f>BZ25/BY25</f>
        <v>0.91980511320754721</v>
      </c>
      <c r="CA26" s="1"/>
      <c r="CB26" s="1"/>
      <c r="CC26" s="1"/>
      <c r="CD26" s="1"/>
      <c r="CE26" s="1"/>
      <c r="CF26" s="1"/>
      <c r="CG26" s="1"/>
      <c r="CH26" s="1"/>
      <c r="CI26" s="1"/>
      <c r="CJ26" s="1"/>
      <c r="CK26" s="1"/>
      <c r="CL26" s="1"/>
      <c r="CM26" s="1"/>
      <c r="CN26" s="1"/>
      <c r="CO26" s="1"/>
      <c r="CP26" s="1"/>
      <c r="CQ26" s="1"/>
      <c r="CR26" s="1"/>
      <c r="CS26" s="1"/>
      <c r="CT26" s="1"/>
    </row>
    <row r="27" spans="1:98" ht="31.5" customHeight="1">
      <c r="A27" s="1"/>
      <c r="B27" s="1"/>
      <c r="C27" s="667" t="s">
        <v>59</v>
      </c>
      <c r="D27" s="668"/>
      <c r="E27" s="668"/>
      <c r="F27" s="668"/>
      <c r="G27" s="669"/>
      <c r="H27" s="670" t="s">
        <v>67</v>
      </c>
      <c r="I27" s="671"/>
      <c r="J27" s="671"/>
      <c r="K27" s="671"/>
      <c r="L27" s="671"/>
      <c r="M27" s="671"/>
      <c r="N27" s="671"/>
      <c r="O27" s="671"/>
      <c r="P27" s="671"/>
      <c r="Q27" s="671"/>
      <c r="R27" s="671"/>
      <c r="S27" s="672"/>
      <c r="T27" s="1"/>
      <c r="U27" s="1"/>
      <c r="V27" s="740"/>
      <c r="W27" s="741"/>
      <c r="X27" s="742"/>
      <c r="Y27" s="703"/>
      <c r="Z27" s="704"/>
      <c r="AA27" s="705"/>
      <c r="AB27" s="709"/>
      <c r="AC27" s="710"/>
      <c r="AD27" s="711"/>
      <c r="AE27" s="1"/>
      <c r="AF27" s="1"/>
      <c r="AG27" s="703"/>
      <c r="AH27" s="704"/>
      <c r="AI27" s="705"/>
      <c r="AJ27" s="703"/>
      <c r="AK27" s="704"/>
      <c r="AL27" s="705"/>
      <c r="AM27" s="709"/>
      <c r="AN27" s="710"/>
      <c r="AO27" s="736"/>
      <c r="AP27" s="1"/>
      <c r="AQ27" s="1"/>
      <c r="AR27" s="703"/>
      <c r="AS27" s="704"/>
      <c r="AT27" s="705"/>
      <c r="AU27" s="703"/>
      <c r="AV27" s="704"/>
      <c r="AW27" s="705"/>
      <c r="AX27" s="709"/>
      <c r="AY27" s="710"/>
      <c r="AZ27" s="736"/>
      <c r="BA27" s="1"/>
      <c r="BB27" s="1"/>
      <c r="BC27" s="703"/>
      <c r="BD27" s="704"/>
      <c r="BE27" s="705"/>
      <c r="BF27" s="703"/>
      <c r="BG27" s="704"/>
      <c r="BH27" s="705"/>
      <c r="BI27" s="709"/>
      <c r="BJ27" s="710"/>
      <c r="BK27" s="736"/>
      <c r="BL27" s="1"/>
      <c r="BM27" s="1"/>
      <c r="BN27" s="703"/>
      <c r="BO27" s="704"/>
      <c r="BP27" s="705"/>
      <c r="BQ27" s="703"/>
      <c r="BR27" s="704"/>
      <c r="BS27" s="705"/>
      <c r="BT27" s="709"/>
      <c r="BU27" s="710"/>
      <c r="BV27" s="736"/>
      <c r="BW27" s="1"/>
      <c r="BX27" s="1"/>
      <c r="BY27" s="1"/>
      <c r="BZ27" s="1"/>
      <c r="CA27" s="1"/>
      <c r="CB27" s="1"/>
      <c r="CC27" s="1"/>
      <c r="CD27" s="1"/>
      <c r="CE27" s="1"/>
      <c r="CF27" s="1"/>
      <c r="CG27" s="1"/>
      <c r="CH27" s="1"/>
      <c r="CI27" s="1"/>
      <c r="CJ27" s="1"/>
      <c r="CK27" s="1"/>
      <c r="CL27" s="1"/>
      <c r="CM27" s="1"/>
      <c r="CN27" s="1"/>
      <c r="CO27" s="1"/>
      <c r="CP27" s="1"/>
      <c r="CQ27" s="1"/>
      <c r="CR27" s="1"/>
    </row>
    <row r="28" spans="1:98" ht="30.75" customHeight="1">
      <c r="A28" s="1"/>
      <c r="B28" s="1"/>
      <c r="C28" s="667" t="s">
        <v>60</v>
      </c>
      <c r="D28" s="668"/>
      <c r="E28" s="668"/>
      <c r="F28" s="668"/>
      <c r="G28" s="669"/>
      <c r="H28" s="670" t="s">
        <v>68</v>
      </c>
      <c r="I28" s="671"/>
      <c r="J28" s="671"/>
      <c r="K28" s="671"/>
      <c r="L28" s="671"/>
      <c r="M28" s="671"/>
      <c r="N28" s="671"/>
      <c r="O28" s="671"/>
      <c r="P28" s="671"/>
      <c r="Q28" s="671"/>
      <c r="R28" s="671"/>
      <c r="S28" s="672"/>
      <c r="T28" s="1"/>
      <c r="U28" s="1"/>
      <c r="V28" s="740"/>
      <c r="W28" s="741"/>
      <c r="X28" s="742"/>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40.5" customHeight="1">
      <c r="A29" s="1"/>
      <c r="B29" s="1"/>
      <c r="C29" s="737" t="s">
        <v>61</v>
      </c>
      <c r="D29" s="738"/>
      <c r="E29" s="738"/>
      <c r="F29" s="738"/>
      <c r="G29" s="739"/>
      <c r="H29" s="670" t="s">
        <v>69</v>
      </c>
      <c r="I29" s="671"/>
      <c r="J29" s="671"/>
      <c r="K29" s="671"/>
      <c r="L29" s="671"/>
      <c r="M29" s="671"/>
      <c r="N29" s="671"/>
      <c r="O29" s="671"/>
      <c r="P29" s="671"/>
      <c r="Q29" s="671"/>
      <c r="R29" s="671"/>
      <c r="S29" s="672"/>
      <c r="T29" s="1"/>
      <c r="U29" s="1"/>
      <c r="V29" s="740"/>
      <c r="W29" s="741"/>
      <c r="X29" s="742"/>
      <c r="Y29" s="703"/>
      <c r="Z29" s="704"/>
      <c r="AA29" s="705"/>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c r="CP29" s="1"/>
      <c r="CQ29" s="1"/>
      <c r="CR29" s="1"/>
    </row>
    <row r="30" spans="1:98" ht="32.25" customHeight="1">
      <c r="A30" s="1"/>
      <c r="B30" s="1"/>
      <c r="C30" s="667" t="s">
        <v>62</v>
      </c>
      <c r="D30" s="668"/>
      <c r="E30" s="668"/>
      <c r="F30" s="668"/>
      <c r="G30" s="669"/>
      <c r="H30" s="670" t="s">
        <v>70</v>
      </c>
      <c r="I30" s="671"/>
      <c r="J30" s="671"/>
      <c r="K30" s="671"/>
      <c r="L30" s="671"/>
      <c r="M30" s="671"/>
      <c r="N30" s="671"/>
      <c r="O30" s="671"/>
      <c r="P30" s="671"/>
      <c r="Q30" s="671"/>
      <c r="R30" s="671"/>
      <c r="S30" s="672"/>
      <c r="T30" s="1"/>
      <c r="U30" s="1"/>
      <c r="V30" s="740"/>
      <c r="W30" s="741"/>
      <c r="X30" s="742"/>
      <c r="Y30" s="703"/>
      <c r="Z30" s="704"/>
      <c r="AA30" s="705"/>
      <c r="AB30" s="703"/>
      <c r="AC30" s="704"/>
      <c r="AD30" s="712"/>
      <c r="AE30" s="1"/>
      <c r="AF30" s="1"/>
      <c r="AG30" s="703"/>
      <c r="AH30" s="704"/>
      <c r="AI30" s="705"/>
      <c r="AJ30" s="703"/>
      <c r="AK30" s="704"/>
      <c r="AL30" s="705"/>
      <c r="AM30" s="703"/>
      <c r="AN30" s="704"/>
      <c r="AO30" s="705"/>
      <c r="AP30" s="1"/>
      <c r="AQ30" s="1"/>
      <c r="AR30" s="703"/>
      <c r="AS30" s="704"/>
      <c r="AT30" s="705"/>
      <c r="AU30" s="703"/>
      <c r="AV30" s="704"/>
      <c r="AW30" s="705"/>
      <c r="AX30" s="703"/>
      <c r="AY30" s="704"/>
      <c r="AZ30" s="705"/>
      <c r="BA30" s="1"/>
      <c r="BB30" s="1"/>
      <c r="BC30" s="703"/>
      <c r="BD30" s="704"/>
      <c r="BE30" s="705"/>
      <c r="BF30" s="703"/>
      <c r="BG30" s="704"/>
      <c r="BH30" s="705"/>
      <c r="BI30" s="703"/>
      <c r="BJ30" s="704"/>
      <c r="BK30" s="705"/>
      <c r="BL30" s="1"/>
      <c r="BM30" s="1"/>
      <c r="BN30" s="703"/>
      <c r="BO30" s="704"/>
      <c r="BP30" s="705"/>
      <c r="BQ30" s="703"/>
      <c r="BR30" s="704"/>
      <c r="BS30" s="705"/>
      <c r="BT30" s="703"/>
      <c r="BU30" s="704"/>
      <c r="BV30" s="705"/>
      <c r="BW30" s="1"/>
      <c r="BX30" s="1"/>
      <c r="BY30" s="1"/>
      <c r="BZ30" s="1"/>
      <c r="CA30" s="1"/>
      <c r="CB30" s="1"/>
      <c r="CC30" s="1"/>
      <c r="CD30" s="1"/>
      <c r="CE30" s="1"/>
      <c r="CF30" s="1"/>
      <c r="CG30" s="1"/>
      <c r="CH30" s="1"/>
      <c r="CI30" s="1"/>
      <c r="CJ30" s="1"/>
      <c r="CK30" s="1"/>
      <c r="CL30" s="1"/>
      <c r="CM30" s="1"/>
      <c r="CN30" s="1"/>
      <c r="CO30" s="1"/>
    </row>
    <row r="31" spans="1:98" ht="42" customHeight="1" thickBot="1">
      <c r="A31" s="1"/>
      <c r="B31" s="1"/>
      <c r="C31" s="667" t="s">
        <v>63</v>
      </c>
      <c r="D31" s="668"/>
      <c r="E31" s="668"/>
      <c r="F31" s="668"/>
      <c r="G31" s="669"/>
      <c r="H31" s="667"/>
      <c r="I31" s="668"/>
      <c r="J31" s="668"/>
      <c r="K31" s="668"/>
      <c r="L31" s="668"/>
      <c r="M31" s="668"/>
      <c r="N31" s="668"/>
      <c r="O31" s="668"/>
      <c r="P31" s="668"/>
      <c r="Q31" s="668"/>
      <c r="R31" s="668"/>
      <c r="S31" s="669"/>
      <c r="T31" s="1"/>
      <c r="U31" s="1"/>
      <c r="V31" s="743"/>
      <c r="W31" s="744"/>
      <c r="X31" s="745"/>
      <c r="Y31" s="706"/>
      <c r="Z31" s="707"/>
      <c r="AA31" s="708"/>
      <c r="AB31" s="706"/>
      <c r="AC31" s="707"/>
      <c r="AD31" s="713"/>
      <c r="AE31" s="1"/>
      <c r="AF31" s="1"/>
      <c r="AG31" s="733"/>
      <c r="AH31" s="734"/>
      <c r="AI31" s="735"/>
      <c r="AJ31" s="733"/>
      <c r="AK31" s="734"/>
      <c r="AL31" s="735"/>
      <c r="AM31" s="733"/>
      <c r="AN31" s="734"/>
      <c r="AO31" s="735"/>
      <c r="AP31" s="1"/>
      <c r="AQ31" s="1"/>
      <c r="AR31" s="733"/>
      <c r="AS31" s="734"/>
      <c r="AT31" s="735"/>
      <c r="AU31" s="733"/>
      <c r="AV31" s="734"/>
      <c r="AW31" s="735"/>
      <c r="AX31" s="733"/>
      <c r="AY31" s="734"/>
      <c r="AZ31" s="735"/>
      <c r="BA31" s="1"/>
      <c r="BB31" s="1"/>
      <c r="BC31" s="733"/>
      <c r="BD31" s="734"/>
      <c r="BE31" s="735"/>
      <c r="BF31" s="733"/>
      <c r="BG31" s="734"/>
      <c r="BH31" s="735"/>
      <c r="BI31" s="733"/>
      <c r="BJ31" s="734"/>
      <c r="BK31" s="735"/>
      <c r="BL31" s="1"/>
      <c r="BM31" s="1"/>
      <c r="BN31" s="733"/>
      <c r="BO31" s="734"/>
      <c r="BP31" s="735"/>
      <c r="BQ31" s="733"/>
      <c r="BR31" s="734"/>
      <c r="BS31" s="735"/>
      <c r="BT31" s="733"/>
      <c r="BU31" s="734"/>
      <c r="BV31" s="735"/>
      <c r="BW31" s="1"/>
      <c r="BX31" s="1"/>
      <c r="BY31" s="1"/>
      <c r="BZ31" s="1"/>
      <c r="CA31" s="1"/>
      <c r="CB31" s="1"/>
      <c r="CC31" s="1"/>
      <c r="CD31" s="1"/>
      <c r="CE31" s="1"/>
      <c r="CF31" s="1"/>
      <c r="CG31" s="1"/>
      <c r="CH31" s="1"/>
      <c r="CI31" s="1"/>
      <c r="CJ31" s="1"/>
      <c r="CK31" s="1"/>
      <c r="CL31" s="1"/>
      <c r="CM31" s="1"/>
      <c r="CN31" s="1"/>
      <c r="CO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4"/>
      <c r="F35" s="1"/>
      <c r="G35" s="1"/>
      <c r="H35" s="1"/>
      <c r="I35" s="1"/>
      <c r="J35" s="1"/>
      <c r="K35" s="1"/>
      <c r="L35" s="1"/>
      <c r="M35" s="1"/>
      <c r="N35" s="1"/>
      <c r="O35" s="1"/>
      <c r="P35" s="1"/>
      <c r="Q35" s="1"/>
      <c r="R35" s="1"/>
      <c r="S35" s="1"/>
      <c r="T35" s="1"/>
      <c r="U35" s="1"/>
      <c r="V35" s="1"/>
      <c r="W35" s="1"/>
      <c r="X35" s="1"/>
      <c r="Y35" s="1"/>
      <c r="Z35" s="1"/>
      <c r="AA35" s="1"/>
      <c r="AB35" s="1"/>
      <c r="AC35" s="1"/>
      <c r="AD35" s="1"/>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20"/>
      <c r="AF36" s="20"/>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D37" s="65"/>
      <c r="F37" s="1"/>
      <c r="G37" s="1"/>
      <c r="H37" s="1"/>
      <c r="I37" s="1"/>
      <c r="J37" s="1"/>
      <c r="K37" s="1"/>
      <c r="L37" s="1"/>
      <c r="M37" s="13"/>
      <c r="N37" s="13"/>
      <c r="O37" s="13"/>
      <c r="P37" s="13"/>
      <c r="Q37" s="13"/>
      <c r="R37" s="1"/>
      <c r="S37" s="1"/>
      <c r="T37" s="1"/>
      <c r="U37" s="1"/>
      <c r="V37" s="1"/>
      <c r="W37" s="1"/>
      <c r="X37" s="1"/>
      <c r="Y37" s="1"/>
      <c r="Z37" s="13"/>
      <c r="AA37" s="13"/>
      <c r="AB37" s="13"/>
      <c r="AC37" s="13"/>
      <c r="AD37" s="13"/>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D38" s="14"/>
      <c r="F38" s="1"/>
      <c r="G38" s="1"/>
      <c r="H38" s="1"/>
      <c r="I38" s="1"/>
      <c r="J38" s="1"/>
      <c r="K38" s="1"/>
      <c r="L38" s="1"/>
      <c r="M38" s="14"/>
      <c r="N38" s="14"/>
      <c r="O38" s="14"/>
      <c r="P38" s="14"/>
      <c r="Q38" s="14"/>
      <c r="R38" s="1"/>
      <c r="S38" s="1"/>
      <c r="T38" s="1"/>
      <c r="U38" s="1"/>
      <c r="V38" s="1"/>
      <c r="W38" s="1"/>
      <c r="X38" s="1"/>
      <c r="Y38" s="1"/>
      <c r="Z38" s="14"/>
      <c r="AA38" s="14"/>
      <c r="AB38" s="14"/>
      <c r="AC38" s="14"/>
      <c r="AD38" s="14"/>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row>
    <row r="39" spans="1:98" ht="15.75">
      <c r="A39" s="1"/>
      <c r="B39" s="1"/>
      <c r="C39" s="1"/>
      <c r="G39" s="1"/>
      <c r="H39" s="1"/>
      <c r="I39" s="15"/>
      <c r="J39" s="15"/>
      <c r="K39" s="15"/>
      <c r="L39" s="15"/>
      <c r="M39" s="15"/>
      <c r="N39" s="1"/>
      <c r="O39" s="1"/>
      <c r="P39" s="1"/>
      <c r="Q39" s="1"/>
      <c r="R39" s="1"/>
      <c r="S39" s="1"/>
      <c r="T39" s="1"/>
      <c r="U39" s="1"/>
      <c r="V39" s="19"/>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ustomHeight="1">
      <c r="A40" s="1"/>
      <c r="B40" s="1"/>
      <c r="C40" s="1"/>
      <c r="G40" s="1"/>
      <c r="H40" s="1"/>
      <c r="I40" s="16"/>
      <c r="J40" s="16"/>
      <c r="K40" s="16"/>
      <c r="L40" s="16"/>
      <c r="M40" s="16"/>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7"/>
      <c r="J41" s="17"/>
      <c r="K41" s="17"/>
      <c r="L41" s="17"/>
      <c r="M41" s="17"/>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8"/>
      <c r="J43" s="18"/>
      <c r="K43" s="18"/>
      <c r="L43" s="18"/>
      <c r="M43" s="18"/>
      <c r="N43" s="1"/>
      <c r="O43" s="1"/>
      <c r="P43" s="1"/>
      <c r="Q43" s="1"/>
      <c r="R43" s="1"/>
      <c r="S43" s="1"/>
      <c r="T43" s="1"/>
      <c r="U43" s="1"/>
      <c r="V43" s="21"/>
      <c r="W43" s="20"/>
      <c r="X43" s="20"/>
      <c r="Y43" s="20"/>
      <c r="Z43" s="20"/>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C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3"/>
      <c r="H47" s="1"/>
      <c r="I47" s="1"/>
      <c r="J47" s="1"/>
      <c r="K47" s="1"/>
      <c r="L47" s="1"/>
      <c r="M47" s="1"/>
      <c r="N47" s="1"/>
      <c r="O47" s="13"/>
      <c r="P47" s="13"/>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4"/>
      <c r="H48" s="1"/>
      <c r="I48" s="1"/>
      <c r="J48" s="1"/>
      <c r="K48" s="1"/>
      <c r="L48" s="1"/>
      <c r="M48" s="1"/>
      <c r="N48" s="1"/>
      <c r="O48" s="14"/>
      <c r="P48" s="14"/>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row>
    <row r="49" spans="1:98" ht="15.75">
      <c r="A49" s="1"/>
      <c r="B49" s="1"/>
      <c r="C49" s="1"/>
      <c r="D49" s="1"/>
      <c r="E49" s="1"/>
      <c r="F49" s="1"/>
      <c r="G49" s="1"/>
      <c r="H49" s="1"/>
      <c r="I49" s="1"/>
      <c r="J49" s="19"/>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1"/>
      <c r="G52" s="1"/>
      <c r="H52" s="1"/>
      <c r="I52" s="1"/>
      <c r="J52" s="21"/>
      <c r="K52" s="2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row>
    <row r="53" spans="1:98" ht="15.75">
      <c r="A53" s="1"/>
      <c r="B53" s="1"/>
      <c r="C53" s="1"/>
      <c r="D53" s="1"/>
      <c r="E53" s="1"/>
      <c r="F53" s="21"/>
      <c r="G53" s="2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V66" s="1"/>
      <c r="W66" s="1"/>
      <c r="X66" s="1"/>
      <c r="Y66" s="1"/>
      <c r="Z66" s="1"/>
      <c r="AA66" s="1"/>
      <c r="AB66" s="1"/>
      <c r="AC66" s="1"/>
      <c r="AD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row r="74" spans="1:98" ht="15.75">
      <c r="A74" s="1"/>
      <c r="B74" s="1"/>
      <c r="C74" s="1"/>
      <c r="D74" s="1"/>
      <c r="E74" s="1"/>
      <c r="F74" s="1"/>
      <c r="G74" s="1"/>
      <c r="H74" s="1"/>
      <c r="I74" s="1"/>
      <c r="J74" s="1"/>
      <c r="K74" s="1"/>
      <c r="L74" s="1"/>
      <c r="M74" s="1"/>
      <c r="N74" s="1"/>
      <c r="O74" s="1"/>
      <c r="P74" s="1"/>
      <c r="Q74" s="1"/>
      <c r="R74" s="1"/>
      <c r="S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CA74" s="1"/>
      <c r="CB74" s="1"/>
      <c r="CC74" s="1"/>
      <c r="CD74" s="1"/>
      <c r="CE74" s="1"/>
      <c r="CF74" s="1"/>
      <c r="CG74" s="1"/>
      <c r="CH74" s="1"/>
      <c r="CI74" s="1"/>
      <c r="CJ74" s="1"/>
      <c r="CK74" s="1"/>
      <c r="CL74" s="1"/>
      <c r="CM74" s="1"/>
      <c r="CN74" s="1"/>
      <c r="CO74" s="1"/>
      <c r="CP74" s="1"/>
      <c r="CQ74" s="1"/>
      <c r="CR74" s="1"/>
      <c r="CS74" s="1"/>
      <c r="CT74" s="1"/>
    </row>
  </sheetData>
  <mergeCells count="143">
    <mergeCell ref="C31:G31"/>
    <mergeCell ref="H31:S31"/>
    <mergeCell ref="C28:G28"/>
    <mergeCell ref="H28:S28"/>
    <mergeCell ref="C29:G29"/>
    <mergeCell ref="H29:S29"/>
    <mergeCell ref="C30:G30"/>
    <mergeCell ref="H30:S30"/>
    <mergeCell ref="BC27:BE31"/>
    <mergeCell ref="BN27:BP31"/>
    <mergeCell ref="BQ27:BS31"/>
    <mergeCell ref="BT27:BV31"/>
    <mergeCell ref="AG27:AI31"/>
    <mergeCell ref="AJ27:AL31"/>
    <mergeCell ref="AM27:AO31"/>
    <mergeCell ref="AR27:AT31"/>
    <mergeCell ref="AU27:AW31"/>
    <mergeCell ref="AX27:AZ31"/>
    <mergeCell ref="BF26:BH26"/>
    <mergeCell ref="BI26:BK26"/>
    <mergeCell ref="BN26:BP26"/>
    <mergeCell ref="BQ26:BS26"/>
    <mergeCell ref="BT26:BV26"/>
    <mergeCell ref="C27:G27"/>
    <mergeCell ref="H27:S27"/>
    <mergeCell ref="V27:X31"/>
    <mergeCell ref="Y27:AA31"/>
    <mergeCell ref="AB27:AD31"/>
    <mergeCell ref="AJ26:AL26"/>
    <mergeCell ref="AM26:AO26"/>
    <mergeCell ref="AR26:AT26"/>
    <mergeCell ref="AU26:AW26"/>
    <mergeCell ref="AX26:AZ26"/>
    <mergeCell ref="BC26:BE26"/>
    <mergeCell ref="C26:G26"/>
    <mergeCell ref="H26:S26"/>
    <mergeCell ref="V26:X26"/>
    <mergeCell ref="Y26:AA26"/>
    <mergeCell ref="AB26:AD26"/>
    <mergeCell ref="AG26:AI26"/>
    <mergeCell ref="BF27:BH31"/>
    <mergeCell ref="BI27:BK31"/>
    <mergeCell ref="BW23:BW24"/>
    <mergeCell ref="BX23:BX24"/>
    <mergeCell ref="BY23:BZ23"/>
    <mergeCell ref="C24:G24"/>
    <mergeCell ref="H24:S24"/>
    <mergeCell ref="C25:G25"/>
    <mergeCell ref="H25:S25"/>
    <mergeCell ref="BI23:BK23"/>
    <mergeCell ref="BL23:BL24"/>
    <mergeCell ref="BM23:BM24"/>
    <mergeCell ref="BN23:BP23"/>
    <mergeCell ref="BQ23:BS23"/>
    <mergeCell ref="BT23:BV23"/>
    <mergeCell ref="AU23:AW23"/>
    <mergeCell ref="AX23:AZ23"/>
    <mergeCell ref="BA23:BA24"/>
    <mergeCell ref="BB23:BB24"/>
    <mergeCell ref="BC23:BE23"/>
    <mergeCell ref="BF23:BH23"/>
    <mergeCell ref="AG23:AI23"/>
    <mergeCell ref="AJ23:AL23"/>
    <mergeCell ref="AM23:AO23"/>
    <mergeCell ref="AP23:AP24"/>
    <mergeCell ref="AQ23:AQ24"/>
    <mergeCell ref="AR23:AT23"/>
    <mergeCell ref="C23:S23"/>
    <mergeCell ref="V23:X23"/>
    <mergeCell ref="Y23:AA23"/>
    <mergeCell ref="AB23:AD23"/>
    <mergeCell ref="AE23:AE24"/>
    <mergeCell ref="AF23:AF24"/>
    <mergeCell ref="BY16:BY17"/>
    <mergeCell ref="BZ16:BZ17"/>
    <mergeCell ref="C22:U22"/>
    <mergeCell ref="V22:AF22"/>
    <mergeCell ref="AG22:AQ22"/>
    <mergeCell ref="AR22:BB22"/>
    <mergeCell ref="BC22:BM22"/>
    <mergeCell ref="BN22:BX22"/>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A598-99A8-472D-916A-465488480861}">
  <sheetPr>
    <tabColor rgb="FFF5652B"/>
  </sheetPr>
  <dimension ref="A1:CT73"/>
  <sheetViews>
    <sheetView topLeftCell="J18" zoomScale="50" zoomScaleNormal="50" workbookViewId="0">
      <selection activeCell="AC24" sqref="AC24"/>
    </sheetView>
  </sheetViews>
  <sheetFormatPr baseColWidth="10" defaultRowHeight="15"/>
  <cols>
    <col min="1" max="1" width="4.28515625" customWidth="1"/>
    <col min="2" max="2" width="4" customWidth="1"/>
    <col min="3" max="3" width="67.5703125" customWidth="1"/>
    <col min="4" max="4" width="69.85546875" customWidth="1"/>
    <col min="5" max="5" width="18.42578125" customWidth="1"/>
    <col min="6" max="6" width="19" customWidth="1"/>
    <col min="7" max="10" width="13.140625" customWidth="1"/>
    <col min="11" max="11" width="14.28515625" customWidth="1"/>
    <col min="12" max="14" width="13.42578125" customWidth="1"/>
    <col min="15" max="15" width="15.42578125" customWidth="1"/>
    <col min="16" max="17" width="13.42578125" customWidth="1"/>
    <col min="18" max="18" width="13.7109375" customWidth="1"/>
    <col min="19" max="21" width="13.140625" customWidth="1"/>
    <col min="22" max="22" width="24" customWidth="1"/>
    <col min="23" max="23" width="23.140625" customWidth="1"/>
    <col min="24" max="32" width="20.7109375" customWidth="1"/>
    <col min="33" max="33" width="24" customWidth="1"/>
    <col min="34" max="34" width="23.140625" customWidth="1"/>
    <col min="35" max="43" width="20.7109375" customWidth="1"/>
    <col min="44" max="44" width="24" customWidth="1"/>
    <col min="45" max="45" width="23.140625" customWidth="1"/>
    <col min="46" max="54" width="20.7109375" customWidth="1"/>
    <col min="55" max="55" width="24" customWidth="1"/>
    <col min="56" max="56" width="23.140625" customWidth="1"/>
    <col min="57" max="65" width="20.7109375" customWidth="1"/>
    <col min="66" max="66" width="24" customWidth="1"/>
    <col min="67" max="67" width="23.140625" customWidth="1"/>
    <col min="68" max="76" width="20.7109375" customWidth="1"/>
    <col min="77" max="77" width="75.28515625" customWidth="1"/>
    <col min="78" max="78" width="64.7109375" customWidth="1"/>
    <col min="79" max="79" width="29.85546875" customWidth="1"/>
  </cols>
  <sheetData>
    <row r="1" spans="1:98" ht="16.5" thickBo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ht="186.75" customHeight="1" thickBot="1">
      <c r="A2" s="1"/>
      <c r="B2" s="1"/>
      <c r="C2" s="560" t="s">
        <v>72</v>
      </c>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2"/>
      <c r="CA2" s="2"/>
      <c r="CB2" s="2"/>
      <c r="CC2" s="2"/>
      <c r="CD2" s="2"/>
      <c r="CE2" s="2"/>
      <c r="CF2" s="2"/>
      <c r="CG2" s="2"/>
      <c r="CH2" s="2"/>
      <c r="CI2" s="2"/>
      <c r="CJ2" s="2"/>
      <c r="CK2" s="2"/>
      <c r="CL2" s="2"/>
      <c r="CM2" s="2"/>
      <c r="CN2" s="2"/>
      <c r="CO2" s="2"/>
      <c r="CP2" s="2"/>
      <c r="CQ2" s="2"/>
      <c r="CR2" s="2"/>
      <c r="CS2" s="2"/>
      <c r="CT2" s="2"/>
    </row>
    <row r="3" spans="1:98" s="148" customFormat="1" ht="48.75" customHeight="1" thickBot="1">
      <c r="A3" s="146"/>
      <c r="B3" s="146"/>
      <c r="C3" s="752" t="s">
        <v>71</v>
      </c>
      <c r="D3" s="753"/>
      <c r="E3" s="753"/>
      <c r="F3" s="753"/>
      <c r="G3" s="753"/>
      <c r="H3" s="753"/>
      <c r="I3" s="753"/>
      <c r="J3" s="753"/>
      <c r="K3" s="753"/>
      <c r="L3" s="753"/>
      <c r="M3" s="753"/>
      <c r="N3" s="753"/>
      <c r="O3" s="753"/>
      <c r="P3" s="753"/>
      <c r="Q3" s="754"/>
      <c r="R3" s="752" t="s">
        <v>56</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4"/>
      <c r="BA3" s="755" t="s">
        <v>12</v>
      </c>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7"/>
      <c r="CA3" s="147"/>
      <c r="CB3" s="147"/>
      <c r="CC3" s="147"/>
      <c r="CD3" s="147"/>
      <c r="CE3" s="147"/>
      <c r="CF3" s="147"/>
      <c r="CG3" s="147"/>
      <c r="CH3" s="147"/>
      <c r="CI3" s="147"/>
      <c r="CJ3" s="147"/>
      <c r="CK3" s="147"/>
      <c r="CL3" s="147"/>
      <c r="CM3" s="147"/>
      <c r="CN3" s="147"/>
      <c r="CO3" s="147"/>
      <c r="CP3" s="147"/>
      <c r="CQ3" s="147"/>
      <c r="CR3" s="147"/>
      <c r="CS3" s="147"/>
      <c r="CT3" s="147"/>
    </row>
    <row r="4" spans="1:98" ht="16.5" thickBot="1">
      <c r="A4" s="1"/>
      <c r="B4" s="1"/>
      <c r="C4" s="8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3"/>
      <c r="CA4" s="1"/>
      <c r="CB4" s="1"/>
      <c r="CC4" s="1"/>
      <c r="CD4" s="1"/>
      <c r="CE4" s="1"/>
      <c r="CF4" s="1"/>
      <c r="CG4" s="1"/>
      <c r="CH4" s="1"/>
      <c r="CI4" s="1"/>
      <c r="CJ4" s="1"/>
      <c r="CK4" s="1"/>
      <c r="CL4" s="1"/>
      <c r="CM4" s="1"/>
      <c r="CN4" s="1"/>
      <c r="CO4" s="1"/>
      <c r="CP4" s="1"/>
      <c r="CQ4" s="1"/>
      <c r="CR4" s="1"/>
      <c r="CS4" s="1"/>
      <c r="CT4" s="1"/>
    </row>
    <row r="5" spans="1:98" ht="27.75" thickBot="1">
      <c r="A5" s="1"/>
      <c r="B5" s="1"/>
      <c r="C5" s="569" t="s">
        <v>0</v>
      </c>
      <c r="D5" s="570"/>
      <c r="E5" s="571" t="s">
        <v>126</v>
      </c>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3"/>
      <c r="CA5" s="1"/>
      <c r="CB5" s="1"/>
      <c r="CC5" s="1"/>
      <c r="CD5" s="1"/>
      <c r="CE5" s="1"/>
      <c r="CF5" s="1"/>
      <c r="CG5" s="1"/>
      <c r="CH5" s="1"/>
      <c r="CI5" s="1"/>
      <c r="CJ5" s="1"/>
      <c r="CK5" s="1"/>
      <c r="CL5" s="1"/>
      <c r="CM5" s="1"/>
      <c r="CN5" s="1"/>
      <c r="CO5" s="1"/>
      <c r="CP5" s="1"/>
      <c r="CQ5" s="1"/>
      <c r="CR5" s="1"/>
      <c r="CS5" s="1"/>
      <c r="CT5" s="1"/>
    </row>
    <row r="6" spans="1:98" ht="18.75" thickBot="1">
      <c r="A6" s="1"/>
      <c r="B6" s="1"/>
      <c r="C6" s="550"/>
      <c r="D6" s="551"/>
      <c r="E6" s="551"/>
      <c r="F6" s="551"/>
      <c r="G6" s="551"/>
      <c r="H6" s="551"/>
      <c r="I6" s="551"/>
      <c r="J6" s="551"/>
      <c r="K6" s="551"/>
      <c r="L6" s="551"/>
      <c r="M6" s="551"/>
      <c r="N6" s="551"/>
      <c r="O6" s="551"/>
      <c r="P6" s="551"/>
      <c r="Q6" s="551"/>
      <c r="R6" s="551"/>
      <c r="S6" s="551"/>
      <c r="T6" s="551"/>
      <c r="U6" s="551"/>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84"/>
      <c r="CA6" s="1"/>
      <c r="CB6" s="1"/>
      <c r="CC6" s="1"/>
      <c r="CD6" s="1"/>
      <c r="CE6" s="1"/>
      <c r="CF6" s="1"/>
      <c r="CG6" s="1"/>
      <c r="CH6" s="1"/>
      <c r="CI6" s="1"/>
      <c r="CJ6" s="1"/>
      <c r="CK6" s="1"/>
      <c r="CL6" s="1"/>
      <c r="CM6" s="1"/>
      <c r="CN6" s="1"/>
      <c r="CO6" s="1"/>
      <c r="CP6" s="1"/>
      <c r="CQ6" s="1"/>
      <c r="CR6" s="1"/>
      <c r="CS6" s="1"/>
      <c r="CT6" s="1"/>
    </row>
    <row r="7" spans="1:98" ht="30.75" thickBot="1">
      <c r="A7" s="1"/>
      <c r="B7" s="1"/>
      <c r="C7" s="552" t="s">
        <v>27</v>
      </c>
      <c r="D7" s="553"/>
      <c r="E7" s="554" t="s">
        <v>127</v>
      </c>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6"/>
      <c r="CA7" s="1"/>
      <c r="CB7" s="1"/>
      <c r="CC7" s="1"/>
      <c r="CD7" s="1"/>
      <c r="CE7" s="1"/>
      <c r="CF7" s="1"/>
      <c r="CG7" s="1"/>
      <c r="CH7" s="1"/>
      <c r="CI7" s="1"/>
      <c r="CJ7" s="1"/>
      <c r="CK7" s="1"/>
      <c r="CL7" s="1"/>
      <c r="CM7" s="1"/>
      <c r="CN7" s="1"/>
      <c r="CO7" s="1"/>
      <c r="CP7" s="1"/>
      <c r="CQ7" s="1"/>
      <c r="CR7" s="1"/>
      <c r="CS7" s="1"/>
      <c r="CT7" s="1"/>
    </row>
    <row r="8" spans="1:98" ht="18.75" thickBot="1">
      <c r="A8" s="1"/>
      <c r="B8" s="1"/>
      <c r="C8" s="75"/>
      <c r="D8" s="74"/>
      <c r="E8" s="74"/>
      <c r="F8" s="74"/>
      <c r="G8" s="74"/>
      <c r="H8" s="74"/>
      <c r="I8" s="74"/>
      <c r="J8" s="74"/>
      <c r="K8" s="74"/>
      <c r="L8" s="74"/>
      <c r="M8" s="74"/>
      <c r="N8" s="74"/>
      <c r="O8" s="74"/>
      <c r="P8" s="74"/>
      <c r="Q8" s="74"/>
      <c r="R8" s="74"/>
      <c r="S8" s="74"/>
      <c r="T8" s="74"/>
      <c r="U8" s="74"/>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84"/>
      <c r="CA8" s="1"/>
      <c r="CB8" s="1"/>
      <c r="CC8" s="1"/>
      <c r="CD8" s="1"/>
      <c r="CE8" s="1"/>
      <c r="CF8" s="1"/>
      <c r="CG8" s="1"/>
      <c r="CH8" s="1"/>
      <c r="CI8" s="1"/>
      <c r="CJ8" s="1"/>
      <c r="CK8" s="1"/>
      <c r="CL8" s="1"/>
      <c r="CM8" s="1"/>
      <c r="CN8" s="1"/>
      <c r="CO8" s="1"/>
      <c r="CP8" s="1"/>
      <c r="CQ8" s="1"/>
      <c r="CR8" s="1"/>
      <c r="CS8" s="1"/>
      <c r="CT8" s="1"/>
    </row>
    <row r="9" spans="1:98" ht="27.75" thickBot="1">
      <c r="A9" s="1"/>
      <c r="B9" s="1"/>
      <c r="C9" s="552" t="s">
        <v>13</v>
      </c>
      <c r="D9" s="553"/>
      <c r="E9" s="557" t="s">
        <v>137</v>
      </c>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9"/>
      <c r="CA9" s="1"/>
      <c r="CB9" s="1"/>
      <c r="CC9" s="1"/>
      <c r="CD9" s="1"/>
      <c r="CE9" s="1"/>
      <c r="CF9" s="1"/>
      <c r="CG9" s="1"/>
      <c r="CH9" s="1"/>
      <c r="CI9" s="1"/>
      <c r="CJ9" s="1"/>
      <c r="CK9" s="1"/>
      <c r="CL9" s="1"/>
      <c r="CM9" s="1"/>
      <c r="CN9" s="1"/>
      <c r="CO9" s="1"/>
      <c r="CP9" s="1"/>
      <c r="CQ9" s="1"/>
      <c r="CR9" s="1"/>
      <c r="CS9" s="1"/>
      <c r="CT9" s="1"/>
    </row>
    <row r="10" spans="1:98" ht="18.75" thickBot="1">
      <c r="A10" s="1"/>
      <c r="B10" s="1"/>
      <c r="C10" s="550"/>
      <c r="D10" s="551"/>
      <c r="E10" s="551"/>
      <c r="F10" s="551"/>
      <c r="G10" s="551"/>
      <c r="H10" s="551"/>
      <c r="I10" s="551"/>
      <c r="J10" s="551"/>
      <c r="K10" s="551"/>
      <c r="L10" s="551"/>
      <c r="M10" s="551"/>
      <c r="N10" s="551"/>
      <c r="O10" s="551"/>
      <c r="P10" s="551"/>
      <c r="Q10" s="551"/>
      <c r="R10" s="551"/>
      <c r="S10" s="551"/>
      <c r="T10" s="551"/>
      <c r="U10" s="551"/>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6"/>
      <c r="CA10" s="1"/>
      <c r="CB10" s="1"/>
      <c r="CC10" s="1"/>
      <c r="CD10" s="1"/>
      <c r="CE10" s="1"/>
      <c r="CF10" s="1"/>
      <c r="CG10" s="1"/>
      <c r="CH10" s="1"/>
      <c r="CI10" s="1"/>
      <c r="CJ10" s="1"/>
      <c r="CK10" s="1"/>
      <c r="CL10" s="1"/>
      <c r="CM10" s="1"/>
      <c r="CN10" s="1"/>
      <c r="CO10" s="1"/>
      <c r="CP10" s="1"/>
      <c r="CQ10" s="1"/>
      <c r="CR10" s="1"/>
      <c r="CS10" s="1"/>
      <c r="CT10" s="1"/>
    </row>
    <row r="11" spans="1:98" ht="42" customHeight="1" thickBot="1">
      <c r="A11" s="1"/>
      <c r="B11" s="1"/>
      <c r="C11" s="584" t="s">
        <v>55</v>
      </c>
      <c r="D11" s="586" t="s">
        <v>138</v>
      </c>
      <c r="E11" s="587"/>
      <c r="F11" s="587"/>
      <c r="G11" s="587"/>
      <c r="H11" s="587"/>
      <c r="I11" s="587"/>
      <c r="J11" s="588"/>
      <c r="K11" s="593" t="s">
        <v>1</v>
      </c>
      <c r="L11" s="594"/>
      <c r="M11" s="594"/>
      <c r="N11" s="597" t="s">
        <v>101</v>
      </c>
      <c r="O11" s="598"/>
      <c r="P11" s="598"/>
      <c r="Q11" s="598"/>
      <c r="R11" s="598"/>
      <c r="S11" s="598"/>
      <c r="T11" s="598"/>
      <c r="U11" s="599"/>
      <c r="V11" s="603"/>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604"/>
      <c r="BL11" s="547" t="s">
        <v>3</v>
      </c>
      <c r="BM11" s="548"/>
      <c r="BN11" s="548"/>
      <c r="BO11" s="548"/>
      <c r="BP11" s="548"/>
      <c r="BQ11" s="548"/>
      <c r="BR11" s="548"/>
      <c r="BS11" s="548"/>
      <c r="BT11" s="548"/>
      <c r="BU11" s="548"/>
      <c r="BV11" s="549"/>
      <c r="BW11" s="549"/>
      <c r="BX11" s="549"/>
      <c r="BY11" s="81"/>
      <c r="BZ11" s="81"/>
      <c r="CA11" s="1"/>
      <c r="CB11" s="1"/>
      <c r="CC11" s="1"/>
      <c r="CD11" s="1"/>
      <c r="CE11" s="1"/>
      <c r="CF11" s="1"/>
      <c r="CG11" s="1"/>
      <c r="CH11" s="1"/>
      <c r="CI11" s="1"/>
      <c r="CJ11" s="1"/>
      <c r="CK11" s="1"/>
      <c r="CL11" s="1"/>
      <c r="CM11" s="1"/>
      <c r="CN11" s="1"/>
      <c r="CO11" s="1"/>
      <c r="CP11" s="1"/>
      <c r="CQ11" s="1"/>
      <c r="CR11" s="1"/>
      <c r="CS11" s="1"/>
      <c r="CT11" s="1"/>
    </row>
    <row r="12" spans="1:98" s="63" customFormat="1" ht="87.75" customHeight="1" thickBot="1">
      <c r="A12" s="62"/>
      <c r="B12" s="62"/>
      <c r="C12" s="584"/>
      <c r="D12" s="589"/>
      <c r="E12" s="587"/>
      <c r="F12" s="587"/>
      <c r="G12" s="587"/>
      <c r="H12" s="587"/>
      <c r="I12" s="587"/>
      <c r="J12" s="588"/>
      <c r="K12" s="593"/>
      <c r="L12" s="594"/>
      <c r="M12" s="594"/>
      <c r="N12" s="597"/>
      <c r="O12" s="598"/>
      <c r="P12" s="598"/>
      <c r="Q12" s="598"/>
      <c r="R12" s="598"/>
      <c r="S12" s="598"/>
      <c r="T12" s="598"/>
      <c r="U12" s="599"/>
      <c r="V12" s="603"/>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604"/>
      <c r="BL12" s="57" t="s">
        <v>14</v>
      </c>
      <c r="BM12" s="58" t="s">
        <v>15</v>
      </c>
      <c r="BN12" s="59" t="s">
        <v>16</v>
      </c>
      <c r="BO12" s="60" t="s">
        <v>17</v>
      </c>
      <c r="BP12" s="60" t="s">
        <v>18</v>
      </c>
      <c r="BQ12" s="60" t="s">
        <v>19</v>
      </c>
      <c r="BR12" s="60" t="s">
        <v>20</v>
      </c>
      <c r="BS12" s="58" t="s">
        <v>21</v>
      </c>
      <c r="BT12" s="61" t="s">
        <v>22</v>
      </c>
      <c r="BU12" s="73" t="s">
        <v>23</v>
      </c>
      <c r="BV12" s="57" t="s">
        <v>24</v>
      </c>
      <c r="BW12" s="73" t="s">
        <v>25</v>
      </c>
      <c r="BX12" s="78" t="s">
        <v>4</v>
      </c>
      <c r="BY12" s="618"/>
      <c r="BZ12" s="619"/>
      <c r="CA12" s="62"/>
      <c r="CB12" s="62"/>
      <c r="CC12" s="62"/>
      <c r="CD12" s="62"/>
      <c r="CE12" s="62"/>
      <c r="CF12" s="62"/>
      <c r="CG12" s="62"/>
      <c r="CH12" s="62"/>
      <c r="CI12" s="62"/>
      <c r="CJ12" s="62"/>
      <c r="CK12" s="62"/>
      <c r="CL12" s="62"/>
      <c r="CM12" s="62"/>
      <c r="CN12" s="62"/>
      <c r="CO12" s="62"/>
      <c r="CP12" s="62"/>
      <c r="CQ12" s="62"/>
      <c r="CR12" s="62"/>
      <c r="CS12" s="62"/>
      <c r="CT12" s="62"/>
    </row>
    <row r="13" spans="1:98" ht="18.75" thickBot="1">
      <c r="A13" s="1"/>
      <c r="B13" s="1"/>
      <c r="C13" s="585"/>
      <c r="D13" s="590"/>
      <c r="E13" s="591"/>
      <c r="F13" s="591"/>
      <c r="G13" s="591"/>
      <c r="H13" s="591"/>
      <c r="I13" s="591"/>
      <c r="J13" s="592"/>
      <c r="K13" s="595"/>
      <c r="L13" s="596"/>
      <c r="M13" s="596"/>
      <c r="N13" s="600"/>
      <c r="O13" s="601"/>
      <c r="P13" s="601"/>
      <c r="Q13" s="601"/>
      <c r="R13" s="601"/>
      <c r="S13" s="601"/>
      <c r="T13" s="601"/>
      <c r="U13" s="602"/>
      <c r="V13" s="605"/>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606"/>
      <c r="BL13" s="24"/>
      <c r="BM13" s="24"/>
      <c r="BN13" s="4"/>
      <c r="BO13" s="4"/>
      <c r="BP13" s="4"/>
      <c r="BQ13" s="4"/>
      <c r="BR13" s="4"/>
      <c r="BS13" s="4"/>
      <c r="BT13" s="4"/>
      <c r="BU13" s="620"/>
      <c r="BV13" s="621"/>
      <c r="BW13" s="24"/>
      <c r="BX13" s="24"/>
      <c r="BY13" s="620"/>
      <c r="BZ13" s="622"/>
      <c r="CA13" s="1"/>
      <c r="CB13" s="1"/>
      <c r="CC13" s="1"/>
      <c r="CD13" s="1"/>
      <c r="CE13" s="1"/>
      <c r="CF13" s="1"/>
      <c r="CG13" s="1"/>
      <c r="CH13" s="1"/>
      <c r="CI13" s="1"/>
      <c r="CJ13" s="1"/>
      <c r="CK13" s="1"/>
      <c r="CL13" s="1"/>
      <c r="CM13" s="1"/>
      <c r="CN13" s="1"/>
      <c r="CO13" s="1"/>
      <c r="CP13" s="1"/>
      <c r="CQ13" s="1"/>
      <c r="CR13" s="1"/>
      <c r="CS13" s="1"/>
      <c r="CT13" s="1"/>
    </row>
    <row r="14" spans="1:98" ht="16.5"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14"/>
      <c r="BZ14" s="115"/>
      <c r="CA14" s="1"/>
      <c r="CB14" s="1"/>
      <c r="CC14" s="1"/>
      <c r="CD14" s="1"/>
      <c r="CE14" s="1"/>
      <c r="CF14" s="1"/>
      <c r="CG14" s="1"/>
      <c r="CH14" s="1"/>
      <c r="CI14" s="1"/>
      <c r="CJ14" s="1"/>
      <c r="CK14" s="1"/>
      <c r="CL14" s="1"/>
      <c r="CM14" s="1"/>
      <c r="CN14" s="1"/>
      <c r="CO14" s="1"/>
      <c r="CP14" s="1"/>
      <c r="CQ14" s="1"/>
      <c r="CR14" s="1"/>
      <c r="CS14" s="1"/>
      <c r="CT14" s="1"/>
    </row>
    <row r="15" spans="1:98" ht="50.1" customHeight="1" thickBot="1">
      <c r="A15" s="1"/>
      <c r="B15" s="1"/>
      <c r="C15" s="574" t="s">
        <v>5</v>
      </c>
      <c r="D15" s="576" t="s">
        <v>6</v>
      </c>
      <c r="E15" s="578" t="s">
        <v>2</v>
      </c>
      <c r="F15" s="578" t="s">
        <v>7</v>
      </c>
      <c r="G15" s="765" t="s">
        <v>8</v>
      </c>
      <c r="H15" s="765"/>
      <c r="I15" s="765"/>
      <c r="J15" s="765"/>
      <c r="K15" s="765"/>
      <c r="L15" s="765"/>
      <c r="M15" s="765"/>
      <c r="N15" s="765"/>
      <c r="O15" s="765"/>
      <c r="P15" s="765"/>
      <c r="Q15" s="765"/>
      <c r="R15" s="765"/>
      <c r="S15" s="765"/>
      <c r="T15" s="765"/>
      <c r="U15" s="766"/>
      <c r="V15" s="581" t="s">
        <v>33</v>
      </c>
      <c r="W15" s="581"/>
      <c r="X15" s="581"/>
      <c r="Y15" s="581"/>
      <c r="Z15" s="581"/>
      <c r="AA15" s="581"/>
      <c r="AB15" s="581"/>
      <c r="AC15" s="581"/>
      <c r="AD15" s="581"/>
      <c r="AE15" s="581"/>
      <c r="AF15" s="582"/>
      <c r="AG15" s="583" t="s">
        <v>42</v>
      </c>
      <c r="AH15" s="581"/>
      <c r="AI15" s="581"/>
      <c r="AJ15" s="581"/>
      <c r="AK15" s="581"/>
      <c r="AL15" s="581"/>
      <c r="AM15" s="581"/>
      <c r="AN15" s="581"/>
      <c r="AO15" s="581"/>
      <c r="AP15" s="581"/>
      <c r="AQ15" s="582"/>
      <c r="AR15" s="583" t="s">
        <v>44</v>
      </c>
      <c r="AS15" s="581"/>
      <c r="AT15" s="581"/>
      <c r="AU15" s="581"/>
      <c r="AV15" s="581"/>
      <c r="AW15" s="581"/>
      <c r="AX15" s="581"/>
      <c r="AY15" s="581"/>
      <c r="AZ15" s="581"/>
      <c r="BA15" s="581"/>
      <c r="BB15" s="582"/>
      <c r="BC15" s="583" t="s">
        <v>46</v>
      </c>
      <c r="BD15" s="581"/>
      <c r="BE15" s="581"/>
      <c r="BF15" s="581"/>
      <c r="BG15" s="581"/>
      <c r="BH15" s="581"/>
      <c r="BI15" s="581"/>
      <c r="BJ15" s="581"/>
      <c r="BK15" s="581"/>
      <c r="BL15" s="581"/>
      <c r="BM15" s="582"/>
      <c r="BN15" s="583" t="s">
        <v>33</v>
      </c>
      <c r="BO15" s="581"/>
      <c r="BP15" s="581"/>
      <c r="BQ15" s="581"/>
      <c r="BR15" s="581"/>
      <c r="BS15" s="581"/>
      <c r="BT15" s="581"/>
      <c r="BU15" s="581"/>
      <c r="BV15" s="581"/>
      <c r="BW15" s="581"/>
      <c r="BX15" s="581"/>
      <c r="BY15" s="612" t="s">
        <v>51</v>
      </c>
      <c r="BZ15" s="613"/>
      <c r="CA15" s="1"/>
      <c r="CB15" s="1"/>
      <c r="CC15" s="1"/>
      <c r="CD15" s="1"/>
      <c r="CE15" s="1"/>
      <c r="CF15" s="1"/>
      <c r="CG15" s="1"/>
      <c r="CH15" s="1"/>
      <c r="CI15" s="1"/>
      <c r="CJ15" s="1"/>
      <c r="CK15" s="1"/>
      <c r="CL15" s="1"/>
      <c r="CM15" s="1"/>
      <c r="CN15" s="1"/>
      <c r="CO15" s="1"/>
      <c r="CP15" s="1"/>
      <c r="CQ15" s="1"/>
      <c r="CR15" s="1"/>
      <c r="CS15" s="1"/>
      <c r="CT15" s="1"/>
    </row>
    <row r="16" spans="1:98" ht="25.5" customHeight="1">
      <c r="A16" s="1"/>
      <c r="B16" s="1"/>
      <c r="C16" s="575"/>
      <c r="D16" s="577"/>
      <c r="E16" s="579"/>
      <c r="F16" s="764"/>
      <c r="G16" s="767">
        <v>2023</v>
      </c>
      <c r="H16" s="578"/>
      <c r="I16" s="580"/>
      <c r="J16" s="767">
        <v>2024</v>
      </c>
      <c r="K16" s="578"/>
      <c r="L16" s="580"/>
      <c r="M16" s="767">
        <v>2025</v>
      </c>
      <c r="N16" s="578"/>
      <c r="O16" s="580"/>
      <c r="P16" s="767">
        <v>2026</v>
      </c>
      <c r="Q16" s="578"/>
      <c r="R16" s="580"/>
      <c r="S16" s="767">
        <v>2027</v>
      </c>
      <c r="T16" s="578"/>
      <c r="U16" s="580"/>
      <c r="V16" s="615" t="s">
        <v>30</v>
      </c>
      <c r="W16" s="616"/>
      <c r="X16" s="617"/>
      <c r="Y16" s="626" t="s">
        <v>31</v>
      </c>
      <c r="Z16" s="616"/>
      <c r="AA16" s="617"/>
      <c r="AB16" s="626" t="s">
        <v>32</v>
      </c>
      <c r="AC16" s="616"/>
      <c r="AD16" s="617"/>
      <c r="AE16" s="607" t="s">
        <v>40</v>
      </c>
      <c r="AF16" s="607" t="s">
        <v>26</v>
      </c>
      <c r="AG16" s="627" t="s">
        <v>30</v>
      </c>
      <c r="AH16" s="628"/>
      <c r="AI16" s="629"/>
      <c r="AJ16" s="627" t="s">
        <v>31</v>
      </c>
      <c r="AK16" s="628"/>
      <c r="AL16" s="629"/>
      <c r="AM16" s="627" t="s">
        <v>32</v>
      </c>
      <c r="AN16" s="628"/>
      <c r="AO16" s="629"/>
      <c r="AP16" s="607" t="s">
        <v>40</v>
      </c>
      <c r="AQ16" s="607" t="s">
        <v>26</v>
      </c>
      <c r="AR16" s="609" t="s">
        <v>30</v>
      </c>
      <c r="AS16" s="610"/>
      <c r="AT16" s="611"/>
      <c r="AU16" s="609" t="s">
        <v>31</v>
      </c>
      <c r="AV16" s="610"/>
      <c r="AW16" s="611"/>
      <c r="AX16" s="609" t="s">
        <v>32</v>
      </c>
      <c r="AY16" s="610"/>
      <c r="AZ16" s="611"/>
      <c r="BA16" s="607" t="s">
        <v>40</v>
      </c>
      <c r="BB16" s="607" t="s">
        <v>26</v>
      </c>
      <c r="BC16" s="630" t="s">
        <v>30</v>
      </c>
      <c r="BD16" s="631"/>
      <c r="BE16" s="632"/>
      <c r="BF16" s="630" t="s">
        <v>31</v>
      </c>
      <c r="BG16" s="631"/>
      <c r="BH16" s="632"/>
      <c r="BI16" s="630" t="s">
        <v>32</v>
      </c>
      <c r="BJ16" s="631"/>
      <c r="BK16" s="632"/>
      <c r="BL16" s="607" t="s">
        <v>40</v>
      </c>
      <c r="BM16" s="607" t="s">
        <v>26</v>
      </c>
      <c r="BN16" s="657" t="s">
        <v>30</v>
      </c>
      <c r="BO16" s="658"/>
      <c r="BP16" s="659"/>
      <c r="BQ16" s="657" t="s">
        <v>31</v>
      </c>
      <c r="BR16" s="658"/>
      <c r="BS16" s="659"/>
      <c r="BT16" s="657" t="s">
        <v>32</v>
      </c>
      <c r="BU16" s="658"/>
      <c r="BV16" s="659"/>
      <c r="BW16" s="607" t="s">
        <v>40</v>
      </c>
      <c r="BX16" s="660" t="s">
        <v>26</v>
      </c>
      <c r="BY16" s="647" t="s">
        <v>48</v>
      </c>
      <c r="BZ16" s="649" t="s">
        <v>49</v>
      </c>
      <c r="CA16" s="1"/>
      <c r="CB16" s="1"/>
      <c r="CC16" s="1"/>
      <c r="CD16" s="1"/>
      <c r="CE16" s="1"/>
      <c r="CF16" s="1"/>
      <c r="CG16" s="1"/>
      <c r="CH16" s="1"/>
      <c r="CI16" s="1"/>
      <c r="CJ16" s="1"/>
      <c r="CK16" s="1"/>
      <c r="CL16" s="1"/>
      <c r="CM16" s="1"/>
      <c r="CN16" s="1"/>
      <c r="CO16" s="1"/>
      <c r="CP16" s="1"/>
      <c r="CQ16" s="1"/>
      <c r="CR16" s="1"/>
      <c r="CS16" s="1"/>
      <c r="CT16" s="1"/>
    </row>
    <row r="17" spans="1:98" ht="57" customHeight="1" thickBot="1">
      <c r="A17" s="1"/>
      <c r="B17" s="1"/>
      <c r="C17" s="575"/>
      <c r="D17" s="577"/>
      <c r="E17" s="579"/>
      <c r="F17" s="764"/>
      <c r="G17" s="154" t="s">
        <v>73</v>
      </c>
      <c r="H17" s="93" t="s">
        <v>74</v>
      </c>
      <c r="I17" s="127" t="s">
        <v>75</v>
      </c>
      <c r="J17" s="154" t="s">
        <v>73</v>
      </c>
      <c r="K17" s="93" t="s">
        <v>74</v>
      </c>
      <c r="L17" s="127" t="s">
        <v>75</v>
      </c>
      <c r="M17" s="154" t="s">
        <v>73</v>
      </c>
      <c r="N17" s="93" t="s">
        <v>74</v>
      </c>
      <c r="O17" s="127" t="s">
        <v>75</v>
      </c>
      <c r="P17" s="154" t="s">
        <v>73</v>
      </c>
      <c r="Q17" s="93" t="s">
        <v>74</v>
      </c>
      <c r="R17" s="127" t="s">
        <v>75</v>
      </c>
      <c r="S17" s="154" t="s">
        <v>73</v>
      </c>
      <c r="T17" s="93" t="s">
        <v>74</v>
      </c>
      <c r="U17" s="127" t="s">
        <v>75</v>
      </c>
      <c r="V17" s="87" t="s">
        <v>9</v>
      </c>
      <c r="W17" s="26" t="s">
        <v>10</v>
      </c>
      <c r="X17" s="31" t="s">
        <v>86</v>
      </c>
      <c r="Y17" s="30" t="s">
        <v>9</v>
      </c>
      <c r="Z17" s="26" t="s">
        <v>10</v>
      </c>
      <c r="AA17" s="31" t="s">
        <v>87</v>
      </c>
      <c r="AB17" s="30" t="s">
        <v>9</v>
      </c>
      <c r="AC17" s="26" t="s">
        <v>10</v>
      </c>
      <c r="AD17" s="31" t="s">
        <v>88</v>
      </c>
      <c r="AE17" s="608"/>
      <c r="AF17" s="608"/>
      <c r="AG17" s="123" t="s">
        <v>9</v>
      </c>
      <c r="AH17" s="124" t="s">
        <v>10</v>
      </c>
      <c r="AI17" s="125" t="s">
        <v>86</v>
      </c>
      <c r="AJ17" s="123" t="s">
        <v>9</v>
      </c>
      <c r="AK17" s="124" t="s">
        <v>10</v>
      </c>
      <c r="AL17" s="125" t="s">
        <v>87</v>
      </c>
      <c r="AM17" s="123" t="s">
        <v>9</v>
      </c>
      <c r="AN17" s="124" t="s">
        <v>10</v>
      </c>
      <c r="AO17" s="125" t="s">
        <v>88</v>
      </c>
      <c r="AP17" s="608"/>
      <c r="AQ17" s="608"/>
      <c r="AR17" s="46" t="s">
        <v>9</v>
      </c>
      <c r="AS17" s="47" t="s">
        <v>10</v>
      </c>
      <c r="AT17" s="48" t="s">
        <v>86</v>
      </c>
      <c r="AU17" s="46" t="s">
        <v>9</v>
      </c>
      <c r="AV17" s="47" t="s">
        <v>10</v>
      </c>
      <c r="AW17" s="48" t="s">
        <v>87</v>
      </c>
      <c r="AX17" s="46" t="s">
        <v>9</v>
      </c>
      <c r="AY17" s="47" t="s">
        <v>10</v>
      </c>
      <c r="AZ17" s="48" t="s">
        <v>88</v>
      </c>
      <c r="BA17" s="608"/>
      <c r="BB17" s="608"/>
      <c r="BC17" s="49" t="s">
        <v>9</v>
      </c>
      <c r="BD17" s="50" t="s">
        <v>10</v>
      </c>
      <c r="BE17" s="51" t="s">
        <v>86</v>
      </c>
      <c r="BF17" s="49" t="s">
        <v>9</v>
      </c>
      <c r="BG17" s="50" t="s">
        <v>10</v>
      </c>
      <c r="BH17" s="51" t="s">
        <v>87</v>
      </c>
      <c r="BI17" s="49" t="s">
        <v>9</v>
      </c>
      <c r="BJ17" s="50" t="s">
        <v>10</v>
      </c>
      <c r="BK17" s="51" t="s">
        <v>88</v>
      </c>
      <c r="BL17" s="608"/>
      <c r="BM17" s="608"/>
      <c r="BN17" s="52" t="s">
        <v>9</v>
      </c>
      <c r="BO17" s="53" t="s">
        <v>10</v>
      </c>
      <c r="BP17" s="54" t="s">
        <v>86</v>
      </c>
      <c r="BQ17" s="52" t="s">
        <v>9</v>
      </c>
      <c r="BR17" s="53" t="s">
        <v>10</v>
      </c>
      <c r="BS17" s="54" t="s">
        <v>87</v>
      </c>
      <c r="BT17" s="52" t="s">
        <v>9</v>
      </c>
      <c r="BU17" s="53" t="s">
        <v>10</v>
      </c>
      <c r="BV17" s="54" t="s">
        <v>88</v>
      </c>
      <c r="BW17" s="608"/>
      <c r="BX17" s="661"/>
      <c r="BY17" s="768"/>
      <c r="BZ17" s="769"/>
      <c r="CA17" s="1"/>
      <c r="CB17" s="1"/>
      <c r="CC17" s="1"/>
      <c r="CD17" s="1"/>
      <c r="CE17" s="1"/>
      <c r="CF17" s="1"/>
      <c r="CG17" s="1"/>
      <c r="CH17" s="1"/>
      <c r="CI17" s="1"/>
      <c r="CJ17" s="1"/>
      <c r="CK17" s="1"/>
      <c r="CL17" s="1"/>
      <c r="CM17" s="1"/>
      <c r="CN17" s="1"/>
      <c r="CO17" s="1"/>
      <c r="CP17" s="1"/>
      <c r="CQ17" s="1"/>
      <c r="CR17" s="1"/>
      <c r="CS17" s="1"/>
      <c r="CT17" s="1"/>
    </row>
    <row r="18" spans="1:98" ht="116.25" customHeight="1">
      <c r="A18" s="1"/>
      <c r="B18" s="1"/>
      <c r="C18" s="135" t="s">
        <v>139</v>
      </c>
      <c r="D18" s="136" t="s">
        <v>140</v>
      </c>
      <c r="E18" s="137" t="s">
        <v>97</v>
      </c>
      <c r="F18" s="152">
        <v>3</v>
      </c>
      <c r="G18" s="155"/>
      <c r="H18" s="132"/>
      <c r="I18" s="156">
        <v>0.6</v>
      </c>
      <c r="J18" s="155"/>
      <c r="K18" s="132"/>
      <c r="L18" s="156">
        <v>0.6</v>
      </c>
      <c r="M18" s="155"/>
      <c r="N18" s="132"/>
      <c r="O18" s="156">
        <v>0.6</v>
      </c>
      <c r="P18" s="163"/>
      <c r="Q18" s="144"/>
      <c r="R18" s="156">
        <v>0.6</v>
      </c>
      <c r="S18" s="163"/>
      <c r="T18" s="145"/>
      <c r="U18" s="156">
        <v>0.6</v>
      </c>
      <c r="V18" s="141" t="s">
        <v>291</v>
      </c>
      <c r="W18" s="208">
        <v>45058</v>
      </c>
      <c r="X18" s="197">
        <v>0.2</v>
      </c>
      <c r="Y18" s="350" t="s">
        <v>383</v>
      </c>
      <c r="Z18" s="351">
        <v>45177</v>
      </c>
      <c r="AA18" s="349">
        <v>0</v>
      </c>
      <c r="AB18" s="94" t="s">
        <v>291</v>
      </c>
      <c r="AC18" s="399">
        <v>45308</v>
      </c>
      <c r="AD18" s="199">
        <v>0.4</v>
      </c>
      <c r="AE18" s="198">
        <f>X18+AA18+AD18</f>
        <v>0.60000000000000009</v>
      </c>
      <c r="AF18" s="352">
        <f>AE18/F18</f>
        <v>0.20000000000000004</v>
      </c>
      <c r="AG18" s="32"/>
      <c r="AH18" s="27"/>
      <c r="AI18" s="33"/>
      <c r="AJ18" s="32"/>
      <c r="AK18" s="27"/>
      <c r="AL18" s="33"/>
      <c r="AM18" s="32"/>
      <c r="AN18" s="27"/>
      <c r="AO18" s="33"/>
      <c r="AP18" s="37"/>
      <c r="AQ18" s="37"/>
      <c r="AR18" s="32"/>
      <c r="AS18" s="27"/>
      <c r="AT18" s="33"/>
      <c r="AU18" s="32"/>
      <c r="AV18" s="27"/>
      <c r="AW18" s="33"/>
      <c r="AX18" s="32"/>
      <c r="AY18" s="27"/>
      <c r="AZ18" s="33"/>
      <c r="BA18" s="37"/>
      <c r="BB18" s="37"/>
      <c r="BC18" s="32"/>
      <c r="BD18" s="27"/>
      <c r="BE18" s="33"/>
      <c r="BF18" s="32"/>
      <c r="BG18" s="27"/>
      <c r="BH18" s="33"/>
      <c r="BI18" s="32"/>
      <c r="BJ18" s="27"/>
      <c r="BK18" s="33"/>
      <c r="BL18" s="37"/>
      <c r="BM18" s="37"/>
      <c r="BN18" s="32"/>
      <c r="BO18" s="27"/>
      <c r="BP18" s="33"/>
      <c r="BQ18" s="32"/>
      <c r="BR18" s="27"/>
      <c r="BS18" s="33"/>
      <c r="BT18" s="32"/>
      <c r="BU18" s="27"/>
      <c r="BV18" s="33"/>
      <c r="BW18" s="37"/>
      <c r="BX18" s="112"/>
      <c r="BY18" s="168">
        <f>BW18+BL18+BA18+AP18+AE18</f>
        <v>0.60000000000000009</v>
      </c>
      <c r="BZ18" s="171">
        <f>BY18/F18</f>
        <v>0.20000000000000004</v>
      </c>
      <c r="CA18" s="1"/>
      <c r="CB18" s="1"/>
      <c r="CC18" s="1"/>
      <c r="CD18" s="1"/>
      <c r="CE18" s="1"/>
      <c r="CF18" s="1"/>
      <c r="CG18" s="1"/>
      <c r="CH18" s="1"/>
      <c r="CI18" s="1"/>
      <c r="CJ18" s="1"/>
      <c r="CK18" s="1"/>
      <c r="CL18" s="1"/>
      <c r="CM18" s="1"/>
      <c r="CN18" s="1"/>
      <c r="CO18" s="1"/>
      <c r="CP18" s="1"/>
      <c r="CQ18" s="1"/>
      <c r="CR18" s="1"/>
      <c r="CS18" s="1"/>
      <c r="CT18" s="1"/>
    </row>
    <row r="19" spans="1:98" ht="110.25" customHeight="1">
      <c r="A19" s="1"/>
      <c r="B19" s="1"/>
      <c r="C19" s="135" t="s">
        <v>141</v>
      </c>
      <c r="D19" s="136" t="s">
        <v>144</v>
      </c>
      <c r="E19" s="137" t="s">
        <v>97</v>
      </c>
      <c r="F19" s="152">
        <v>2</v>
      </c>
      <c r="G19" s="157"/>
      <c r="H19" s="138"/>
      <c r="I19" s="174">
        <v>0.4</v>
      </c>
      <c r="J19" s="157"/>
      <c r="K19" s="138"/>
      <c r="L19" s="174">
        <v>0.4</v>
      </c>
      <c r="M19" s="157"/>
      <c r="N19" s="138"/>
      <c r="O19" s="174">
        <v>0.4</v>
      </c>
      <c r="P19" s="164"/>
      <c r="Q19" s="139"/>
      <c r="R19" s="174">
        <v>0.4</v>
      </c>
      <c r="S19" s="164"/>
      <c r="T19" s="139"/>
      <c r="U19" s="174">
        <v>0.4</v>
      </c>
      <c r="V19" s="141" t="s">
        <v>291</v>
      </c>
      <c r="W19" s="208">
        <v>45058</v>
      </c>
      <c r="X19" s="197">
        <v>0</v>
      </c>
      <c r="Y19" s="350" t="s">
        <v>385</v>
      </c>
      <c r="Z19" s="351">
        <v>45177</v>
      </c>
      <c r="AA19" s="349">
        <v>0</v>
      </c>
      <c r="AB19" s="94" t="s">
        <v>291</v>
      </c>
      <c r="AC19" s="399">
        <v>45308</v>
      </c>
      <c r="AD19" s="199">
        <v>0.4</v>
      </c>
      <c r="AE19" s="198">
        <f t="shared" ref="AE19:AE20" si="0">X19+AA19+AD19</f>
        <v>0.4</v>
      </c>
      <c r="AF19" s="37">
        <f t="shared" ref="AF19:AF20" si="1">AE19/F19</f>
        <v>0.2</v>
      </c>
      <c r="AG19" s="32"/>
      <c r="AH19" s="27"/>
      <c r="AI19" s="33"/>
      <c r="AJ19" s="32"/>
      <c r="AK19" s="27"/>
      <c r="AL19" s="33"/>
      <c r="AM19" s="32"/>
      <c r="AN19" s="27"/>
      <c r="AO19" s="33"/>
      <c r="AP19" s="37"/>
      <c r="AQ19" s="37"/>
      <c r="AR19" s="32"/>
      <c r="AS19" s="27"/>
      <c r="AT19" s="33"/>
      <c r="AU19" s="32"/>
      <c r="AV19" s="27"/>
      <c r="AW19" s="33"/>
      <c r="AX19" s="32"/>
      <c r="AY19" s="27"/>
      <c r="AZ19" s="33"/>
      <c r="BA19" s="37"/>
      <c r="BB19" s="37"/>
      <c r="BC19" s="32"/>
      <c r="BD19" s="27"/>
      <c r="BE19" s="33"/>
      <c r="BF19" s="32"/>
      <c r="BG19" s="27"/>
      <c r="BH19" s="33"/>
      <c r="BI19" s="32"/>
      <c r="BJ19" s="27"/>
      <c r="BK19" s="33"/>
      <c r="BL19" s="37"/>
      <c r="BM19" s="37"/>
      <c r="BN19" s="32"/>
      <c r="BO19" s="27"/>
      <c r="BP19" s="33"/>
      <c r="BQ19" s="32"/>
      <c r="BR19" s="27"/>
      <c r="BS19" s="33"/>
      <c r="BT19" s="32"/>
      <c r="BU19" s="27"/>
      <c r="BV19" s="33"/>
      <c r="BW19" s="37"/>
      <c r="BX19" s="112"/>
      <c r="BY19" s="169">
        <f t="shared" ref="BY19:BY20" si="2">BW19+BL19+BA19+AP19+AE19</f>
        <v>0.4</v>
      </c>
      <c r="BZ19" s="172">
        <f t="shared" ref="BZ19:BZ20" si="3">BY19/F19</f>
        <v>0.2</v>
      </c>
      <c r="CA19" s="1"/>
      <c r="CB19" s="1"/>
      <c r="CC19" s="1"/>
      <c r="CD19" s="1"/>
      <c r="CE19" s="1"/>
      <c r="CF19" s="1"/>
      <c r="CG19" s="1"/>
      <c r="CH19" s="1"/>
      <c r="CI19" s="1"/>
      <c r="CJ19" s="1"/>
      <c r="CK19" s="1"/>
      <c r="CL19" s="1"/>
      <c r="CM19" s="1"/>
      <c r="CN19" s="1"/>
      <c r="CO19" s="1"/>
      <c r="CP19" s="1"/>
      <c r="CQ19" s="1"/>
      <c r="CR19" s="1"/>
      <c r="CS19" s="1"/>
      <c r="CT19" s="1"/>
    </row>
    <row r="20" spans="1:98" ht="104.25" customHeight="1" thickBot="1">
      <c r="A20" s="1"/>
      <c r="B20" s="1"/>
      <c r="C20" s="135" t="s">
        <v>142</v>
      </c>
      <c r="D20" s="136" t="s">
        <v>143</v>
      </c>
      <c r="E20" s="137" t="s">
        <v>97</v>
      </c>
      <c r="F20" s="152">
        <v>1</v>
      </c>
      <c r="G20" s="157"/>
      <c r="H20" s="138"/>
      <c r="I20" s="138"/>
      <c r="J20" s="159"/>
      <c r="K20" s="7"/>
      <c r="L20" s="156">
        <v>1</v>
      </c>
      <c r="M20" s="157"/>
      <c r="N20" s="138"/>
      <c r="O20" s="156"/>
      <c r="P20" s="164"/>
      <c r="Q20" s="139"/>
      <c r="R20" s="156"/>
      <c r="S20" s="164"/>
      <c r="T20" s="139"/>
      <c r="U20" s="156"/>
      <c r="V20" s="141" t="s">
        <v>291</v>
      </c>
      <c r="W20" s="208">
        <v>45058</v>
      </c>
      <c r="X20" s="197">
        <v>0</v>
      </c>
      <c r="Y20" s="350" t="s">
        <v>384</v>
      </c>
      <c r="Z20" s="351">
        <v>45177</v>
      </c>
      <c r="AA20" s="349">
        <v>0</v>
      </c>
      <c r="AB20" s="94" t="s">
        <v>291</v>
      </c>
      <c r="AC20" s="399">
        <v>45308</v>
      </c>
      <c r="AD20" s="199">
        <v>0</v>
      </c>
      <c r="AE20" s="198">
        <f t="shared" si="0"/>
        <v>0</v>
      </c>
      <c r="AF20" s="37">
        <f t="shared" si="1"/>
        <v>0</v>
      </c>
      <c r="AG20" s="32"/>
      <c r="AH20" s="27"/>
      <c r="AI20" s="33"/>
      <c r="AJ20" s="32"/>
      <c r="AK20" s="27"/>
      <c r="AL20" s="33"/>
      <c r="AM20" s="32"/>
      <c r="AN20" s="27"/>
      <c r="AO20" s="33"/>
      <c r="AP20" s="37"/>
      <c r="AQ20" s="37"/>
      <c r="AR20" s="32"/>
      <c r="AS20" s="27"/>
      <c r="AT20" s="33"/>
      <c r="AU20" s="32"/>
      <c r="AV20" s="27"/>
      <c r="AW20" s="33"/>
      <c r="AX20" s="32"/>
      <c r="AY20" s="27"/>
      <c r="AZ20" s="33"/>
      <c r="BA20" s="37"/>
      <c r="BB20" s="37"/>
      <c r="BC20" s="32"/>
      <c r="BD20" s="27"/>
      <c r="BE20" s="33"/>
      <c r="BF20" s="32"/>
      <c r="BG20" s="27"/>
      <c r="BH20" s="33"/>
      <c r="BI20" s="32"/>
      <c r="BJ20" s="27"/>
      <c r="BK20" s="33"/>
      <c r="BL20" s="37"/>
      <c r="BM20" s="37"/>
      <c r="BN20" s="32"/>
      <c r="BO20" s="27"/>
      <c r="BP20" s="33"/>
      <c r="BQ20" s="32"/>
      <c r="BR20" s="27"/>
      <c r="BS20" s="33"/>
      <c r="BT20" s="32"/>
      <c r="BU20" s="27"/>
      <c r="BV20" s="33"/>
      <c r="BW20" s="37"/>
      <c r="BX20" s="112"/>
      <c r="BY20" s="169">
        <f t="shared" si="2"/>
        <v>0</v>
      </c>
      <c r="BZ20" s="172">
        <f t="shared" si="3"/>
        <v>0</v>
      </c>
      <c r="CA20" s="1"/>
      <c r="CB20" s="1"/>
      <c r="CC20" s="1"/>
      <c r="CD20" s="1"/>
      <c r="CE20" s="1"/>
      <c r="CF20" s="1"/>
      <c r="CG20" s="1"/>
      <c r="CH20" s="1"/>
      <c r="CI20" s="1"/>
      <c r="CJ20" s="1"/>
      <c r="CK20" s="1"/>
      <c r="CL20" s="1"/>
      <c r="CM20" s="1"/>
      <c r="CN20" s="1"/>
      <c r="CO20" s="1"/>
      <c r="CP20" s="1"/>
      <c r="CQ20" s="1"/>
      <c r="CR20" s="1"/>
      <c r="CS20" s="1"/>
      <c r="CT20" s="1"/>
    </row>
    <row r="21" spans="1:98" ht="63.75" customHeight="1" thickBot="1">
      <c r="A21" s="1"/>
      <c r="B21" s="1"/>
      <c r="C21" s="651"/>
      <c r="D21" s="652"/>
      <c r="E21" s="652"/>
      <c r="F21" s="652"/>
      <c r="G21" s="652"/>
      <c r="H21" s="652"/>
      <c r="I21" s="652"/>
      <c r="J21" s="652"/>
      <c r="K21" s="652"/>
      <c r="L21" s="652"/>
      <c r="M21" s="652"/>
      <c r="N21" s="652"/>
      <c r="O21" s="652"/>
      <c r="P21" s="652"/>
      <c r="Q21" s="652"/>
      <c r="R21" s="652"/>
      <c r="S21" s="652"/>
      <c r="T21" s="652"/>
      <c r="U21" s="653"/>
      <c r="V21" s="654" t="s">
        <v>41</v>
      </c>
      <c r="W21" s="655"/>
      <c r="X21" s="655"/>
      <c r="Y21" s="655"/>
      <c r="Z21" s="655"/>
      <c r="AA21" s="655"/>
      <c r="AB21" s="655"/>
      <c r="AC21" s="655"/>
      <c r="AD21" s="655"/>
      <c r="AE21" s="655"/>
      <c r="AF21" s="656"/>
      <c r="AG21" s="654" t="s">
        <v>43</v>
      </c>
      <c r="AH21" s="655"/>
      <c r="AI21" s="655"/>
      <c r="AJ21" s="655"/>
      <c r="AK21" s="655"/>
      <c r="AL21" s="655"/>
      <c r="AM21" s="655"/>
      <c r="AN21" s="655"/>
      <c r="AO21" s="655"/>
      <c r="AP21" s="655"/>
      <c r="AQ21" s="656"/>
      <c r="AR21" s="654" t="s">
        <v>45</v>
      </c>
      <c r="AS21" s="655"/>
      <c r="AT21" s="655"/>
      <c r="AU21" s="655"/>
      <c r="AV21" s="655"/>
      <c r="AW21" s="655"/>
      <c r="AX21" s="655"/>
      <c r="AY21" s="655"/>
      <c r="AZ21" s="655"/>
      <c r="BA21" s="655"/>
      <c r="BB21" s="656"/>
      <c r="BC21" s="654" t="s">
        <v>47</v>
      </c>
      <c r="BD21" s="655"/>
      <c r="BE21" s="655"/>
      <c r="BF21" s="655"/>
      <c r="BG21" s="655"/>
      <c r="BH21" s="655"/>
      <c r="BI21" s="655"/>
      <c r="BJ21" s="655"/>
      <c r="BK21" s="655"/>
      <c r="BL21" s="655"/>
      <c r="BM21" s="656"/>
      <c r="BN21" s="654" t="s">
        <v>41</v>
      </c>
      <c r="BO21" s="655"/>
      <c r="BP21" s="655"/>
      <c r="BQ21" s="655"/>
      <c r="BR21" s="655"/>
      <c r="BS21" s="655"/>
      <c r="BT21" s="655"/>
      <c r="BU21" s="655"/>
      <c r="BV21" s="655"/>
      <c r="BW21" s="655"/>
      <c r="BX21" s="655"/>
      <c r="BY21" s="76" t="s">
        <v>52</v>
      </c>
      <c r="BZ21" s="408">
        <f>(BZ18+BZ19+BZ20)/3</f>
        <v>0.13333333333333333</v>
      </c>
      <c r="CA21" s="1"/>
      <c r="CB21" s="1"/>
      <c r="CC21" s="1"/>
      <c r="CD21" s="1"/>
      <c r="CE21" s="1"/>
      <c r="CF21" s="1"/>
      <c r="CG21" s="1"/>
      <c r="CH21" s="1"/>
      <c r="CI21" s="1"/>
      <c r="CJ21" s="1"/>
      <c r="CK21" s="1"/>
      <c r="CL21" s="1"/>
      <c r="CM21" s="1"/>
      <c r="CN21" s="1"/>
      <c r="CO21" s="1"/>
      <c r="CP21" s="1"/>
      <c r="CQ21" s="1"/>
      <c r="CR21" s="1"/>
      <c r="CS21" s="1"/>
      <c r="CT21" s="1"/>
    </row>
    <row r="22" spans="1:98" ht="51.75" customHeight="1">
      <c r="A22" s="1"/>
      <c r="B22" s="1"/>
      <c r="C22" s="636" t="s">
        <v>11</v>
      </c>
      <c r="D22" s="637"/>
      <c r="E22" s="637"/>
      <c r="F22" s="637"/>
      <c r="G22" s="637"/>
      <c r="H22" s="637"/>
      <c r="I22" s="637"/>
      <c r="J22" s="637"/>
      <c r="K22" s="637"/>
      <c r="L22" s="637"/>
      <c r="M22" s="637"/>
      <c r="N22" s="637"/>
      <c r="O22" s="637"/>
      <c r="P22" s="637"/>
      <c r="Q22" s="637"/>
      <c r="R22" s="637"/>
      <c r="S22" s="637"/>
      <c r="T22" s="1"/>
      <c r="U22" s="1"/>
      <c r="V22" s="638" t="s">
        <v>29</v>
      </c>
      <c r="W22" s="639"/>
      <c r="X22" s="640"/>
      <c r="Y22" s="641" t="s">
        <v>34</v>
      </c>
      <c r="Z22" s="639"/>
      <c r="AA22" s="640"/>
      <c r="AB22" s="641" t="s">
        <v>82</v>
      </c>
      <c r="AC22" s="639"/>
      <c r="AD22" s="642"/>
      <c r="AE22" s="643" t="s">
        <v>38</v>
      </c>
      <c r="AF22" s="645" t="s">
        <v>39</v>
      </c>
      <c r="AG22" s="681" t="s">
        <v>29</v>
      </c>
      <c r="AH22" s="682"/>
      <c r="AI22" s="683"/>
      <c r="AJ22" s="684" t="s">
        <v>34</v>
      </c>
      <c r="AK22" s="682"/>
      <c r="AL22" s="683"/>
      <c r="AM22" s="684" t="s">
        <v>34</v>
      </c>
      <c r="AN22" s="682"/>
      <c r="AO22" s="683"/>
      <c r="AP22" s="662" t="s">
        <v>38</v>
      </c>
      <c r="AQ22" s="676" t="s">
        <v>39</v>
      </c>
      <c r="AR22" s="633" t="s">
        <v>29</v>
      </c>
      <c r="AS22" s="634"/>
      <c r="AT22" s="635"/>
      <c r="AU22" s="633" t="s">
        <v>34</v>
      </c>
      <c r="AV22" s="634"/>
      <c r="AW22" s="635"/>
      <c r="AX22" s="633" t="s">
        <v>34</v>
      </c>
      <c r="AY22" s="634"/>
      <c r="AZ22" s="635"/>
      <c r="BA22" s="662" t="s">
        <v>38</v>
      </c>
      <c r="BB22" s="676" t="s">
        <v>39</v>
      </c>
      <c r="BC22" s="673" t="s">
        <v>29</v>
      </c>
      <c r="BD22" s="674"/>
      <c r="BE22" s="675"/>
      <c r="BF22" s="673" t="s">
        <v>34</v>
      </c>
      <c r="BG22" s="674"/>
      <c r="BH22" s="675"/>
      <c r="BI22" s="673" t="s">
        <v>34</v>
      </c>
      <c r="BJ22" s="674"/>
      <c r="BK22" s="675"/>
      <c r="BL22" s="662" t="s">
        <v>38</v>
      </c>
      <c r="BM22" s="676" t="s">
        <v>39</v>
      </c>
      <c r="BN22" s="678" t="s">
        <v>29</v>
      </c>
      <c r="BO22" s="679"/>
      <c r="BP22" s="680"/>
      <c r="BQ22" s="678" t="s">
        <v>34</v>
      </c>
      <c r="BR22" s="679"/>
      <c r="BS22" s="680"/>
      <c r="BT22" s="678" t="s">
        <v>34</v>
      </c>
      <c r="BU22" s="679"/>
      <c r="BV22" s="680"/>
      <c r="BW22" s="662" t="s">
        <v>38</v>
      </c>
      <c r="BX22" s="664" t="s">
        <v>39</v>
      </c>
      <c r="BY22" s="666" t="s">
        <v>50</v>
      </c>
      <c r="BZ22" s="666"/>
      <c r="CA22" s="1"/>
      <c r="CB22" s="1"/>
      <c r="CC22" s="1"/>
      <c r="CD22" s="1"/>
      <c r="CE22" s="1"/>
      <c r="CF22" s="1"/>
      <c r="CG22" s="1"/>
      <c r="CH22" s="1"/>
      <c r="CI22" s="1"/>
      <c r="CJ22" s="1"/>
      <c r="CK22" s="1"/>
      <c r="CL22" s="1"/>
      <c r="CM22" s="1"/>
      <c r="CN22" s="1"/>
      <c r="CO22" s="1"/>
      <c r="CP22" s="1"/>
      <c r="CQ22" s="1"/>
      <c r="CR22" s="1"/>
      <c r="CS22" s="1"/>
      <c r="CT22" s="1"/>
    </row>
    <row r="23" spans="1:98" ht="57" customHeight="1">
      <c r="A23" s="1"/>
      <c r="B23" s="1"/>
      <c r="C23" s="667" t="s">
        <v>91</v>
      </c>
      <c r="D23" s="668"/>
      <c r="E23" s="668"/>
      <c r="F23" s="668"/>
      <c r="G23" s="669"/>
      <c r="H23" s="667" t="s">
        <v>64</v>
      </c>
      <c r="I23" s="668"/>
      <c r="J23" s="668"/>
      <c r="K23" s="668"/>
      <c r="L23" s="668"/>
      <c r="M23" s="668"/>
      <c r="N23" s="668"/>
      <c r="O23" s="668"/>
      <c r="P23" s="668"/>
      <c r="Q23" s="668"/>
      <c r="R23" s="668"/>
      <c r="S23" s="669"/>
      <c r="T23" s="1"/>
      <c r="U23" s="1"/>
      <c r="V23" s="67" t="s">
        <v>35</v>
      </c>
      <c r="W23" s="26" t="s">
        <v>78</v>
      </c>
      <c r="X23" s="31" t="s">
        <v>76</v>
      </c>
      <c r="Y23" s="30" t="s">
        <v>36</v>
      </c>
      <c r="Z23" s="26" t="s">
        <v>79</v>
      </c>
      <c r="AA23" s="31" t="s">
        <v>77</v>
      </c>
      <c r="AB23" s="30" t="s">
        <v>37</v>
      </c>
      <c r="AC23" s="26" t="s">
        <v>80</v>
      </c>
      <c r="AD23" s="68" t="s">
        <v>81</v>
      </c>
      <c r="AE23" s="644"/>
      <c r="AF23" s="646"/>
      <c r="AG23" s="126" t="s">
        <v>35</v>
      </c>
      <c r="AH23" s="124" t="s">
        <v>78</v>
      </c>
      <c r="AI23" s="125" t="s">
        <v>76</v>
      </c>
      <c r="AJ23" s="123" t="s">
        <v>36</v>
      </c>
      <c r="AK23" s="124" t="s">
        <v>79</v>
      </c>
      <c r="AL23" s="125" t="s">
        <v>77</v>
      </c>
      <c r="AM23" s="123" t="s">
        <v>37</v>
      </c>
      <c r="AN23" s="124" t="s">
        <v>80</v>
      </c>
      <c r="AO23" s="125" t="s">
        <v>81</v>
      </c>
      <c r="AP23" s="663"/>
      <c r="AQ23" s="677"/>
      <c r="AR23" s="46" t="s">
        <v>35</v>
      </c>
      <c r="AS23" s="47" t="s">
        <v>78</v>
      </c>
      <c r="AT23" s="48" t="s">
        <v>76</v>
      </c>
      <c r="AU23" s="46" t="s">
        <v>36</v>
      </c>
      <c r="AV23" s="47" t="s">
        <v>79</v>
      </c>
      <c r="AW23" s="48" t="s">
        <v>77</v>
      </c>
      <c r="AX23" s="46" t="s">
        <v>37</v>
      </c>
      <c r="AY23" s="47" t="s">
        <v>80</v>
      </c>
      <c r="AZ23" s="48" t="s">
        <v>81</v>
      </c>
      <c r="BA23" s="663"/>
      <c r="BB23" s="677"/>
      <c r="BC23" s="49" t="s">
        <v>35</v>
      </c>
      <c r="BD23" s="50" t="s">
        <v>78</v>
      </c>
      <c r="BE23" s="51" t="s">
        <v>76</v>
      </c>
      <c r="BF23" s="49" t="s">
        <v>36</v>
      </c>
      <c r="BG23" s="50" t="s">
        <v>79</v>
      </c>
      <c r="BH23" s="51" t="s">
        <v>77</v>
      </c>
      <c r="BI23" s="49" t="s">
        <v>37</v>
      </c>
      <c r="BJ23" s="50" t="s">
        <v>80</v>
      </c>
      <c r="BK23" s="51" t="s">
        <v>81</v>
      </c>
      <c r="BL23" s="663"/>
      <c r="BM23" s="677"/>
      <c r="BN23" s="52" t="s">
        <v>35</v>
      </c>
      <c r="BO23" s="53" t="s">
        <v>78</v>
      </c>
      <c r="BP23" s="54" t="s">
        <v>76</v>
      </c>
      <c r="BQ23" s="52" t="s">
        <v>36</v>
      </c>
      <c r="BR23" s="53" t="s">
        <v>79</v>
      </c>
      <c r="BS23" s="54" t="s">
        <v>77</v>
      </c>
      <c r="BT23" s="52" t="s">
        <v>37</v>
      </c>
      <c r="BU23" s="53" t="s">
        <v>80</v>
      </c>
      <c r="BV23" s="54" t="s">
        <v>81</v>
      </c>
      <c r="BW23" s="663"/>
      <c r="BX23" s="665"/>
      <c r="BY23" s="22" t="s">
        <v>54</v>
      </c>
      <c r="BZ23" s="56" t="s">
        <v>50</v>
      </c>
      <c r="CA23" s="1"/>
      <c r="CB23" s="1"/>
      <c r="CC23" s="1"/>
      <c r="CD23" s="1"/>
      <c r="CE23" s="1"/>
      <c r="CF23" s="1"/>
      <c r="CG23" s="1"/>
      <c r="CH23" s="1"/>
      <c r="CI23" s="1"/>
      <c r="CJ23" s="1"/>
      <c r="CK23" s="1"/>
      <c r="CL23" s="1"/>
      <c r="CM23" s="1"/>
      <c r="CN23" s="1"/>
      <c r="CO23" s="1"/>
      <c r="CP23" s="1"/>
      <c r="CQ23" s="1"/>
      <c r="CR23" s="1"/>
      <c r="CS23" s="1"/>
      <c r="CT23" s="1"/>
    </row>
    <row r="24" spans="1:98" ht="56.25" customHeight="1" thickBot="1">
      <c r="A24" s="1"/>
      <c r="B24" s="1"/>
      <c r="C24" s="667" t="s">
        <v>57</v>
      </c>
      <c r="D24" s="668"/>
      <c r="E24" s="668"/>
      <c r="F24" s="668"/>
      <c r="G24" s="669"/>
      <c r="H24" s="670" t="s">
        <v>65</v>
      </c>
      <c r="I24" s="671"/>
      <c r="J24" s="671"/>
      <c r="K24" s="671"/>
      <c r="L24" s="671"/>
      <c r="M24" s="671"/>
      <c r="N24" s="671"/>
      <c r="O24" s="671"/>
      <c r="P24" s="671"/>
      <c r="Q24" s="671"/>
      <c r="R24" s="671"/>
      <c r="S24" s="672"/>
      <c r="T24" s="1"/>
      <c r="U24" s="1"/>
      <c r="V24" s="186">
        <v>88000000</v>
      </c>
      <c r="W24" s="178">
        <v>14189521</v>
      </c>
      <c r="X24" s="207"/>
      <c r="Y24" s="211"/>
      <c r="Z24" s="187">
        <v>11489666</v>
      </c>
      <c r="AA24" s="207"/>
      <c r="AB24" s="214">
        <f>V24</f>
        <v>88000000</v>
      </c>
      <c r="AC24" s="178">
        <f>44325840-W24-Z24</f>
        <v>18646653</v>
      </c>
      <c r="AD24" s="213"/>
      <c r="AE24" s="218">
        <f>W24+Z24+AC24</f>
        <v>44325840</v>
      </c>
      <c r="AF24" s="216">
        <f>AE24/AB24</f>
        <v>0.50370272727272725</v>
      </c>
      <c r="AG24" s="226"/>
      <c r="AH24" s="28"/>
      <c r="AI24" s="41"/>
      <c r="AJ24" s="40"/>
      <c r="AK24" s="28"/>
      <c r="AL24" s="41"/>
      <c r="AM24" s="43"/>
      <c r="AN24" s="44"/>
      <c r="AO24" s="45"/>
      <c r="AP24" s="42"/>
      <c r="AQ24" s="29"/>
      <c r="AR24" s="40"/>
      <c r="AS24" s="28"/>
      <c r="AT24" s="41"/>
      <c r="AU24" s="40"/>
      <c r="AV24" s="28"/>
      <c r="AW24" s="41"/>
      <c r="AX24" s="43"/>
      <c r="AY24" s="44"/>
      <c r="AZ24" s="45"/>
      <c r="BA24" s="42"/>
      <c r="BB24" s="29"/>
      <c r="BC24" s="40"/>
      <c r="BD24" s="28"/>
      <c r="BE24" s="41"/>
      <c r="BF24" s="40"/>
      <c r="BG24" s="28"/>
      <c r="BH24" s="41"/>
      <c r="BI24" s="43"/>
      <c r="BJ24" s="44"/>
      <c r="BK24" s="45"/>
      <c r="BL24" s="42"/>
      <c r="BM24" s="29"/>
      <c r="BN24" s="40"/>
      <c r="BO24" s="28"/>
      <c r="BP24" s="41"/>
      <c r="BQ24" s="40"/>
      <c r="BR24" s="28"/>
      <c r="BS24" s="41"/>
      <c r="BT24" s="43"/>
      <c r="BU24" s="44"/>
      <c r="BV24" s="45"/>
      <c r="BW24" s="42"/>
      <c r="BX24" s="55"/>
      <c r="BY24" s="372">
        <f>AB24+AM24+AX24+BI24+BT24</f>
        <v>88000000</v>
      </c>
      <c r="BZ24" s="372">
        <f>AE24+AP24+BA24+BL24+BW24</f>
        <v>44325840</v>
      </c>
      <c r="CA24" s="1"/>
      <c r="CB24" s="1"/>
      <c r="CC24" s="1"/>
      <c r="CD24" s="1"/>
      <c r="CE24" s="1"/>
      <c r="CF24" s="1"/>
      <c r="CG24" s="1"/>
      <c r="CH24" s="1"/>
      <c r="CI24" s="1"/>
      <c r="CJ24" s="1"/>
      <c r="CK24" s="1"/>
      <c r="CL24" s="1"/>
      <c r="CM24" s="1"/>
      <c r="CN24" s="1"/>
      <c r="CO24" s="1"/>
      <c r="CP24" s="1"/>
      <c r="CQ24" s="1"/>
      <c r="CR24" s="1"/>
      <c r="CS24" s="1"/>
      <c r="CT24" s="1"/>
    </row>
    <row r="25" spans="1:98" ht="69.75" customHeight="1" thickBot="1">
      <c r="A25" s="1"/>
      <c r="B25" s="1"/>
      <c r="C25" s="667" t="s">
        <v>58</v>
      </c>
      <c r="D25" s="668"/>
      <c r="E25" s="668"/>
      <c r="F25" s="668"/>
      <c r="G25" s="669"/>
      <c r="H25" s="670" t="s">
        <v>66</v>
      </c>
      <c r="I25" s="671"/>
      <c r="J25" s="671"/>
      <c r="K25" s="671"/>
      <c r="L25" s="671"/>
      <c r="M25" s="671"/>
      <c r="N25" s="671"/>
      <c r="O25" s="671"/>
      <c r="P25" s="671"/>
      <c r="Q25" s="671"/>
      <c r="R25" s="671"/>
      <c r="S25" s="672"/>
      <c r="T25" s="1"/>
      <c r="U25" s="1"/>
      <c r="V25" s="726" t="s">
        <v>83</v>
      </c>
      <c r="W25" s="727"/>
      <c r="X25" s="728"/>
      <c r="Y25" s="729" t="s">
        <v>84</v>
      </c>
      <c r="Z25" s="727"/>
      <c r="AA25" s="728"/>
      <c r="AB25" s="730" t="s">
        <v>85</v>
      </c>
      <c r="AC25" s="731"/>
      <c r="AD25" s="732"/>
      <c r="AE25" s="1"/>
      <c r="AF25" s="1"/>
      <c r="AG25" s="714" t="s">
        <v>83</v>
      </c>
      <c r="AH25" s="715"/>
      <c r="AI25" s="716"/>
      <c r="AJ25" s="714" t="s">
        <v>84</v>
      </c>
      <c r="AK25" s="715"/>
      <c r="AL25" s="716"/>
      <c r="AM25" s="717" t="s">
        <v>85</v>
      </c>
      <c r="AN25" s="718"/>
      <c r="AO25" s="719"/>
      <c r="AP25" s="1"/>
      <c r="AQ25" s="1"/>
      <c r="AR25" s="720" t="s">
        <v>28</v>
      </c>
      <c r="AS25" s="721"/>
      <c r="AT25" s="722"/>
      <c r="AU25" s="720" t="s">
        <v>89</v>
      </c>
      <c r="AV25" s="721"/>
      <c r="AW25" s="722"/>
      <c r="AX25" s="723" t="s">
        <v>90</v>
      </c>
      <c r="AY25" s="724"/>
      <c r="AZ25" s="725"/>
      <c r="BA25" s="1"/>
      <c r="BB25" s="1"/>
      <c r="BC25" s="685" t="s">
        <v>83</v>
      </c>
      <c r="BD25" s="686"/>
      <c r="BE25" s="687"/>
      <c r="BF25" s="685" t="s">
        <v>84</v>
      </c>
      <c r="BG25" s="686"/>
      <c r="BH25" s="687"/>
      <c r="BI25" s="688" t="s">
        <v>85</v>
      </c>
      <c r="BJ25" s="689"/>
      <c r="BK25" s="690"/>
      <c r="BL25" s="1"/>
      <c r="BM25" s="1"/>
      <c r="BN25" s="691" t="s">
        <v>83</v>
      </c>
      <c r="BO25" s="692"/>
      <c r="BP25" s="693"/>
      <c r="BQ25" s="691" t="s">
        <v>84</v>
      </c>
      <c r="BR25" s="692"/>
      <c r="BS25" s="693"/>
      <c r="BT25" s="694" t="s">
        <v>85</v>
      </c>
      <c r="BU25" s="695"/>
      <c r="BV25" s="696"/>
      <c r="BW25" s="1"/>
      <c r="BX25" s="1"/>
      <c r="BY25" s="76" t="s">
        <v>53</v>
      </c>
      <c r="BZ25" s="374">
        <f>BZ24/BY24</f>
        <v>0.50370272727272725</v>
      </c>
      <c r="CA25" s="1"/>
      <c r="CB25" s="1"/>
      <c r="CC25" s="1"/>
      <c r="CD25" s="1"/>
      <c r="CE25" s="1"/>
      <c r="CF25" s="1"/>
      <c r="CG25" s="1"/>
      <c r="CH25" s="1"/>
      <c r="CI25" s="1"/>
      <c r="CJ25" s="1"/>
      <c r="CK25" s="1"/>
      <c r="CL25" s="1"/>
      <c r="CM25" s="1"/>
      <c r="CN25" s="1"/>
      <c r="CO25" s="1"/>
      <c r="CP25" s="1"/>
      <c r="CQ25" s="1"/>
      <c r="CR25" s="1"/>
      <c r="CS25" s="1"/>
      <c r="CT25" s="1"/>
    </row>
    <row r="26" spans="1:98" ht="31.5" customHeight="1">
      <c r="A26" s="1"/>
      <c r="B26" s="1"/>
      <c r="C26" s="667" t="s">
        <v>59</v>
      </c>
      <c r="D26" s="668"/>
      <c r="E26" s="668"/>
      <c r="F26" s="668"/>
      <c r="G26" s="669"/>
      <c r="H26" s="670" t="s">
        <v>67</v>
      </c>
      <c r="I26" s="671"/>
      <c r="J26" s="671"/>
      <c r="K26" s="671"/>
      <c r="L26" s="671"/>
      <c r="M26" s="671"/>
      <c r="N26" s="671"/>
      <c r="O26" s="671"/>
      <c r="P26" s="671"/>
      <c r="Q26" s="671"/>
      <c r="R26" s="671"/>
      <c r="S26" s="672"/>
      <c r="T26" s="1"/>
      <c r="U26" s="1"/>
      <c r="V26" s="740"/>
      <c r="W26" s="741"/>
      <c r="X26" s="742"/>
      <c r="Y26" s="703"/>
      <c r="Z26" s="704"/>
      <c r="AA26" s="705"/>
      <c r="AB26" s="709"/>
      <c r="AC26" s="710"/>
      <c r="AD26" s="711"/>
      <c r="AE26" s="377"/>
      <c r="AF26" s="1"/>
      <c r="AG26" s="703"/>
      <c r="AH26" s="704"/>
      <c r="AI26" s="705"/>
      <c r="AJ26" s="703"/>
      <c r="AK26" s="704"/>
      <c r="AL26" s="705"/>
      <c r="AM26" s="709"/>
      <c r="AN26" s="710"/>
      <c r="AO26" s="736"/>
      <c r="AP26" s="1"/>
      <c r="AQ26" s="1"/>
      <c r="AR26" s="703"/>
      <c r="AS26" s="704"/>
      <c r="AT26" s="705"/>
      <c r="AU26" s="703"/>
      <c r="AV26" s="704"/>
      <c r="AW26" s="705"/>
      <c r="AX26" s="709"/>
      <c r="AY26" s="710"/>
      <c r="AZ26" s="736"/>
      <c r="BA26" s="1"/>
      <c r="BB26" s="1"/>
      <c r="BC26" s="703"/>
      <c r="BD26" s="704"/>
      <c r="BE26" s="705"/>
      <c r="BF26" s="703"/>
      <c r="BG26" s="704"/>
      <c r="BH26" s="705"/>
      <c r="BI26" s="709"/>
      <c r="BJ26" s="710"/>
      <c r="BK26" s="736"/>
      <c r="BL26" s="1"/>
      <c r="BM26" s="1"/>
      <c r="BN26" s="703"/>
      <c r="BO26" s="704"/>
      <c r="BP26" s="705"/>
      <c r="BQ26" s="703"/>
      <c r="BR26" s="704"/>
      <c r="BS26" s="705"/>
      <c r="BT26" s="709"/>
      <c r="BU26" s="710"/>
      <c r="BV26" s="736"/>
      <c r="BW26" s="1"/>
      <c r="BX26" s="1"/>
      <c r="BY26" s="1"/>
      <c r="BZ26" s="1"/>
      <c r="CA26" s="1"/>
      <c r="CB26" s="1"/>
      <c r="CC26" s="1"/>
      <c r="CD26" s="1"/>
      <c r="CE26" s="1"/>
      <c r="CF26" s="1"/>
      <c r="CG26" s="1"/>
      <c r="CH26" s="1"/>
      <c r="CI26" s="1"/>
      <c r="CJ26" s="1"/>
      <c r="CK26" s="1"/>
      <c r="CL26" s="1"/>
      <c r="CM26" s="1"/>
      <c r="CN26" s="1"/>
      <c r="CO26" s="1"/>
      <c r="CP26" s="1"/>
      <c r="CQ26" s="1"/>
      <c r="CR26" s="1"/>
    </row>
    <row r="27" spans="1:98" ht="30.75" customHeight="1">
      <c r="A27" s="1"/>
      <c r="B27" s="1"/>
      <c r="C27" s="667" t="s">
        <v>60</v>
      </c>
      <c r="D27" s="668"/>
      <c r="E27" s="668"/>
      <c r="F27" s="668"/>
      <c r="G27" s="669"/>
      <c r="H27" s="670" t="s">
        <v>68</v>
      </c>
      <c r="I27" s="671"/>
      <c r="J27" s="671"/>
      <c r="K27" s="671"/>
      <c r="L27" s="671"/>
      <c r="M27" s="671"/>
      <c r="N27" s="671"/>
      <c r="O27" s="671"/>
      <c r="P27" s="671"/>
      <c r="Q27" s="671"/>
      <c r="R27" s="671"/>
      <c r="S27" s="672"/>
      <c r="T27" s="1"/>
      <c r="U27" s="1"/>
      <c r="V27" s="740"/>
      <c r="W27" s="741"/>
      <c r="X27" s="742"/>
      <c r="Y27" s="703"/>
      <c r="Z27" s="704"/>
      <c r="AA27" s="705"/>
      <c r="AB27" s="703"/>
      <c r="AC27" s="704"/>
      <c r="AD27" s="712"/>
      <c r="AE27" s="1"/>
      <c r="AF27" s="1"/>
      <c r="AG27" s="703"/>
      <c r="AH27" s="704"/>
      <c r="AI27" s="705"/>
      <c r="AJ27" s="703"/>
      <c r="AK27" s="704"/>
      <c r="AL27" s="705"/>
      <c r="AM27" s="703"/>
      <c r="AN27" s="704"/>
      <c r="AO27" s="705"/>
      <c r="AP27" s="1"/>
      <c r="AQ27" s="1"/>
      <c r="AR27" s="703"/>
      <c r="AS27" s="704"/>
      <c r="AT27" s="705"/>
      <c r="AU27" s="703"/>
      <c r="AV27" s="704"/>
      <c r="AW27" s="705"/>
      <c r="AX27" s="703"/>
      <c r="AY27" s="704"/>
      <c r="AZ27" s="705"/>
      <c r="BA27" s="1"/>
      <c r="BB27" s="1"/>
      <c r="BC27" s="703"/>
      <c r="BD27" s="704"/>
      <c r="BE27" s="705"/>
      <c r="BF27" s="703"/>
      <c r="BG27" s="704"/>
      <c r="BH27" s="705"/>
      <c r="BI27" s="703"/>
      <c r="BJ27" s="704"/>
      <c r="BK27" s="705"/>
      <c r="BL27" s="1"/>
      <c r="BM27" s="1"/>
      <c r="BN27" s="703"/>
      <c r="BO27" s="704"/>
      <c r="BP27" s="705"/>
      <c r="BQ27" s="703"/>
      <c r="BR27" s="704"/>
      <c r="BS27" s="705"/>
      <c r="BT27" s="703"/>
      <c r="BU27" s="704"/>
      <c r="BV27" s="705"/>
      <c r="BW27" s="1"/>
      <c r="BX27" s="1"/>
      <c r="BY27" s="1"/>
      <c r="BZ27" s="1"/>
      <c r="CA27" s="1"/>
      <c r="CB27" s="1"/>
      <c r="CC27" s="1"/>
      <c r="CD27" s="1"/>
      <c r="CE27" s="1"/>
      <c r="CF27" s="1"/>
      <c r="CG27" s="1"/>
      <c r="CH27" s="1"/>
      <c r="CI27" s="1"/>
      <c r="CJ27" s="1"/>
      <c r="CK27" s="1"/>
      <c r="CL27" s="1"/>
      <c r="CM27" s="1"/>
      <c r="CN27" s="1"/>
      <c r="CO27" s="1"/>
      <c r="CP27" s="1"/>
      <c r="CQ27" s="1"/>
      <c r="CR27" s="1"/>
    </row>
    <row r="28" spans="1:98" ht="40.5" customHeight="1">
      <c r="A28" s="1"/>
      <c r="B28" s="1"/>
      <c r="C28" s="737" t="s">
        <v>61</v>
      </c>
      <c r="D28" s="738"/>
      <c r="E28" s="738"/>
      <c r="F28" s="738"/>
      <c r="G28" s="739"/>
      <c r="H28" s="670" t="s">
        <v>69</v>
      </c>
      <c r="I28" s="671"/>
      <c r="J28" s="671"/>
      <c r="K28" s="671"/>
      <c r="L28" s="671"/>
      <c r="M28" s="671"/>
      <c r="N28" s="671"/>
      <c r="O28" s="671"/>
      <c r="P28" s="671"/>
      <c r="Q28" s="671"/>
      <c r="R28" s="671"/>
      <c r="S28" s="672"/>
      <c r="T28" s="1"/>
      <c r="U28" s="1"/>
      <c r="V28" s="740"/>
      <c r="W28" s="741"/>
      <c r="X28" s="742"/>
      <c r="Y28" s="703"/>
      <c r="Z28" s="704"/>
      <c r="AA28" s="705"/>
      <c r="AB28" s="703"/>
      <c r="AC28" s="704"/>
      <c r="AD28" s="712"/>
      <c r="AE28" s="1"/>
      <c r="AF28" s="1"/>
      <c r="AG28" s="703"/>
      <c r="AH28" s="704"/>
      <c r="AI28" s="705"/>
      <c r="AJ28" s="703"/>
      <c r="AK28" s="704"/>
      <c r="AL28" s="705"/>
      <c r="AM28" s="703"/>
      <c r="AN28" s="704"/>
      <c r="AO28" s="705"/>
      <c r="AP28" s="1"/>
      <c r="AQ28" s="1"/>
      <c r="AR28" s="703"/>
      <c r="AS28" s="704"/>
      <c r="AT28" s="705"/>
      <c r="AU28" s="703"/>
      <c r="AV28" s="704"/>
      <c r="AW28" s="705"/>
      <c r="AX28" s="703"/>
      <c r="AY28" s="704"/>
      <c r="AZ28" s="705"/>
      <c r="BA28" s="1"/>
      <c r="BB28" s="1"/>
      <c r="BC28" s="703"/>
      <c r="BD28" s="704"/>
      <c r="BE28" s="705"/>
      <c r="BF28" s="703"/>
      <c r="BG28" s="704"/>
      <c r="BH28" s="705"/>
      <c r="BI28" s="703"/>
      <c r="BJ28" s="704"/>
      <c r="BK28" s="705"/>
      <c r="BL28" s="1"/>
      <c r="BM28" s="1"/>
      <c r="BN28" s="703"/>
      <c r="BO28" s="704"/>
      <c r="BP28" s="705"/>
      <c r="BQ28" s="703"/>
      <c r="BR28" s="704"/>
      <c r="BS28" s="705"/>
      <c r="BT28" s="703"/>
      <c r="BU28" s="704"/>
      <c r="BV28" s="705"/>
      <c r="BW28" s="1"/>
      <c r="BX28" s="1"/>
      <c r="BY28" s="1"/>
      <c r="BZ28" s="1"/>
      <c r="CA28" s="1"/>
      <c r="CB28" s="1"/>
      <c r="CC28" s="1"/>
      <c r="CD28" s="1"/>
      <c r="CE28" s="1"/>
      <c r="CF28" s="1"/>
      <c r="CG28" s="1"/>
      <c r="CH28" s="1"/>
      <c r="CI28" s="1"/>
      <c r="CJ28" s="1"/>
      <c r="CK28" s="1"/>
      <c r="CL28" s="1"/>
      <c r="CM28" s="1"/>
      <c r="CN28" s="1"/>
      <c r="CO28" s="1"/>
      <c r="CP28" s="1"/>
      <c r="CQ28" s="1"/>
      <c r="CR28" s="1"/>
    </row>
    <row r="29" spans="1:98" ht="32.25" customHeight="1">
      <c r="A29" s="1"/>
      <c r="B29" s="1"/>
      <c r="C29" s="667" t="s">
        <v>62</v>
      </c>
      <c r="D29" s="668"/>
      <c r="E29" s="668"/>
      <c r="F29" s="668"/>
      <c r="G29" s="669"/>
      <c r="H29" s="670" t="s">
        <v>70</v>
      </c>
      <c r="I29" s="671"/>
      <c r="J29" s="671"/>
      <c r="K29" s="671"/>
      <c r="L29" s="671"/>
      <c r="M29" s="671"/>
      <c r="N29" s="671"/>
      <c r="O29" s="671"/>
      <c r="P29" s="671"/>
      <c r="Q29" s="671"/>
      <c r="R29" s="671"/>
      <c r="S29" s="672"/>
      <c r="T29" s="1"/>
      <c r="U29" s="1"/>
      <c r="V29" s="740"/>
      <c r="W29" s="741"/>
      <c r="X29" s="742"/>
      <c r="Y29" s="703"/>
      <c r="Z29" s="704"/>
      <c r="AA29" s="705"/>
      <c r="AB29" s="703"/>
      <c r="AC29" s="704"/>
      <c r="AD29" s="712"/>
      <c r="AE29" s="1"/>
      <c r="AF29" s="1"/>
      <c r="AG29" s="703"/>
      <c r="AH29" s="704"/>
      <c r="AI29" s="705"/>
      <c r="AJ29" s="703"/>
      <c r="AK29" s="704"/>
      <c r="AL29" s="705"/>
      <c r="AM29" s="703"/>
      <c r="AN29" s="704"/>
      <c r="AO29" s="705"/>
      <c r="AP29" s="1"/>
      <c r="AQ29" s="1"/>
      <c r="AR29" s="703"/>
      <c r="AS29" s="704"/>
      <c r="AT29" s="705"/>
      <c r="AU29" s="703"/>
      <c r="AV29" s="704"/>
      <c r="AW29" s="705"/>
      <c r="AX29" s="703"/>
      <c r="AY29" s="704"/>
      <c r="AZ29" s="705"/>
      <c r="BA29" s="1"/>
      <c r="BB29" s="1"/>
      <c r="BC29" s="703"/>
      <c r="BD29" s="704"/>
      <c r="BE29" s="705"/>
      <c r="BF29" s="703"/>
      <c r="BG29" s="704"/>
      <c r="BH29" s="705"/>
      <c r="BI29" s="703"/>
      <c r="BJ29" s="704"/>
      <c r="BK29" s="705"/>
      <c r="BL29" s="1"/>
      <c r="BM29" s="1"/>
      <c r="BN29" s="703"/>
      <c r="BO29" s="704"/>
      <c r="BP29" s="705"/>
      <c r="BQ29" s="703"/>
      <c r="BR29" s="704"/>
      <c r="BS29" s="705"/>
      <c r="BT29" s="703"/>
      <c r="BU29" s="704"/>
      <c r="BV29" s="705"/>
      <c r="BW29" s="1"/>
      <c r="BX29" s="1"/>
      <c r="BY29" s="1"/>
      <c r="BZ29" s="1"/>
      <c r="CA29" s="1"/>
      <c r="CB29" s="1"/>
      <c r="CC29" s="1"/>
      <c r="CD29" s="1"/>
      <c r="CE29" s="1"/>
      <c r="CF29" s="1"/>
      <c r="CG29" s="1"/>
      <c r="CH29" s="1"/>
      <c r="CI29" s="1"/>
      <c r="CJ29" s="1"/>
      <c r="CK29" s="1"/>
      <c r="CL29" s="1"/>
      <c r="CM29" s="1"/>
      <c r="CN29" s="1"/>
      <c r="CO29" s="1"/>
    </row>
    <row r="30" spans="1:98" ht="42" customHeight="1" thickBot="1">
      <c r="A30" s="1"/>
      <c r="B30" s="1"/>
      <c r="C30" s="667" t="s">
        <v>63</v>
      </c>
      <c r="D30" s="668"/>
      <c r="E30" s="668"/>
      <c r="F30" s="668"/>
      <c r="G30" s="669"/>
      <c r="H30" s="667"/>
      <c r="I30" s="668"/>
      <c r="J30" s="668"/>
      <c r="K30" s="668"/>
      <c r="L30" s="668"/>
      <c r="M30" s="668"/>
      <c r="N30" s="668"/>
      <c r="O30" s="668"/>
      <c r="P30" s="668"/>
      <c r="Q30" s="668"/>
      <c r="R30" s="668"/>
      <c r="S30" s="669"/>
      <c r="T30" s="1"/>
      <c r="U30" s="1"/>
      <c r="V30" s="743"/>
      <c r="W30" s="744"/>
      <c r="X30" s="745"/>
      <c r="Y30" s="706"/>
      <c r="Z30" s="707"/>
      <c r="AA30" s="708"/>
      <c r="AB30" s="706"/>
      <c r="AC30" s="707"/>
      <c r="AD30" s="713"/>
      <c r="AE30" s="1"/>
      <c r="AF30" s="1"/>
      <c r="AG30" s="733"/>
      <c r="AH30" s="734"/>
      <c r="AI30" s="735"/>
      <c r="AJ30" s="733"/>
      <c r="AK30" s="734"/>
      <c r="AL30" s="735"/>
      <c r="AM30" s="733"/>
      <c r="AN30" s="734"/>
      <c r="AO30" s="735"/>
      <c r="AP30" s="1"/>
      <c r="AQ30" s="1"/>
      <c r="AR30" s="733"/>
      <c r="AS30" s="734"/>
      <c r="AT30" s="735"/>
      <c r="AU30" s="733"/>
      <c r="AV30" s="734"/>
      <c r="AW30" s="735"/>
      <c r="AX30" s="733"/>
      <c r="AY30" s="734"/>
      <c r="AZ30" s="735"/>
      <c r="BA30" s="1"/>
      <c r="BB30" s="1"/>
      <c r="BC30" s="733"/>
      <c r="BD30" s="734"/>
      <c r="BE30" s="735"/>
      <c r="BF30" s="733"/>
      <c r="BG30" s="734"/>
      <c r="BH30" s="735"/>
      <c r="BI30" s="733"/>
      <c r="BJ30" s="734"/>
      <c r="BK30" s="735"/>
      <c r="BL30" s="1"/>
      <c r="BM30" s="1"/>
      <c r="BN30" s="733"/>
      <c r="BO30" s="734"/>
      <c r="BP30" s="735"/>
      <c r="BQ30" s="733"/>
      <c r="BR30" s="734"/>
      <c r="BS30" s="735"/>
      <c r="BT30" s="733"/>
      <c r="BU30" s="734"/>
      <c r="BV30" s="735"/>
      <c r="BW30" s="1"/>
      <c r="BX30" s="1"/>
      <c r="BY30" s="1"/>
      <c r="BZ30" s="1"/>
      <c r="CA30" s="1"/>
      <c r="CB30" s="1"/>
      <c r="CC30" s="1"/>
      <c r="CD30" s="1"/>
      <c r="CE30" s="1"/>
      <c r="CF30" s="1"/>
      <c r="CG30" s="1"/>
      <c r="CH30" s="1"/>
      <c r="CI30" s="1"/>
      <c r="CJ30" s="1"/>
      <c r="CK30" s="1"/>
      <c r="CL30" s="1"/>
      <c r="CM30" s="1"/>
      <c r="CN30" s="1"/>
      <c r="CO30" s="1"/>
    </row>
    <row r="31" spans="1:98" ht="15.75">
      <c r="A31" s="1"/>
      <c r="B31" s="1"/>
      <c r="D31" s="64"/>
      <c r="F31" s="1"/>
      <c r="G31" s="1"/>
      <c r="H31" s="1"/>
      <c r="I31" s="1"/>
      <c r="J31" s="1"/>
      <c r="K31" s="1"/>
      <c r="L31" s="1"/>
      <c r="M31" s="1"/>
      <c r="N31" s="1"/>
      <c r="O31" s="1"/>
      <c r="P31" s="1"/>
      <c r="Q31" s="1"/>
      <c r="R31" s="1"/>
      <c r="S31" s="1"/>
      <c r="T31" s="1"/>
      <c r="U31" s="1"/>
      <c r="V31" s="1"/>
      <c r="W31" s="1"/>
      <c r="X31" s="1"/>
      <c r="Y31" s="1"/>
      <c r="Z31" s="1"/>
      <c r="AA31" s="1"/>
      <c r="AB31" s="1"/>
      <c r="AC31" s="1"/>
      <c r="AD31" s="1"/>
      <c r="AE31" s="20"/>
      <c r="AF31" s="20"/>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row>
    <row r="32" spans="1:98" ht="15.75">
      <c r="A32" s="1"/>
      <c r="B32" s="1"/>
      <c r="D32" s="64"/>
      <c r="F32" s="1"/>
      <c r="G32" s="1"/>
      <c r="H32" s="1"/>
      <c r="I32" s="1"/>
      <c r="J32" s="1"/>
      <c r="K32" s="1"/>
      <c r="L32" s="1"/>
      <c r="M32" s="1"/>
      <c r="N32" s="1"/>
      <c r="O32" s="1"/>
      <c r="P32" s="1"/>
      <c r="Q32" s="1"/>
      <c r="R32" s="1"/>
      <c r="S32" s="1"/>
      <c r="T32" s="1"/>
      <c r="U32" s="1"/>
      <c r="V32" s="1"/>
      <c r="W32" s="1"/>
      <c r="X32" s="1"/>
      <c r="Y32" s="1"/>
      <c r="Z32" s="1"/>
      <c r="AA32" s="1"/>
      <c r="AB32" s="1"/>
      <c r="AC32" s="1"/>
      <c r="AD32" s="1"/>
      <c r="AE32" s="20"/>
      <c r="AF32" s="20"/>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row>
    <row r="33" spans="1:98" ht="15.75">
      <c r="A33" s="1"/>
      <c r="B33" s="1"/>
      <c r="D33" s="64"/>
      <c r="F33" s="1"/>
      <c r="G33" s="1"/>
      <c r="H33" s="1"/>
      <c r="I33" s="1"/>
      <c r="J33" s="1"/>
      <c r="K33" s="1"/>
      <c r="L33" s="1"/>
      <c r="M33" s="1"/>
      <c r="N33" s="1"/>
      <c r="O33" s="1"/>
      <c r="P33" s="1"/>
      <c r="Q33" s="1"/>
      <c r="R33" s="1"/>
      <c r="S33" s="1"/>
      <c r="T33" s="1"/>
      <c r="U33" s="1"/>
      <c r="V33" s="1"/>
      <c r="W33" s="1"/>
      <c r="X33" s="1"/>
      <c r="Y33" s="1"/>
      <c r="Z33" s="1"/>
      <c r="AA33" s="1"/>
      <c r="AB33" s="1"/>
      <c r="AC33" s="1"/>
      <c r="AD33" s="1"/>
      <c r="AE33" s="20"/>
      <c r="AF33" s="20"/>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row>
    <row r="34" spans="1:98" ht="15.75">
      <c r="A34" s="1"/>
      <c r="B34" s="1"/>
      <c r="D34" s="64"/>
      <c r="F34" s="1"/>
      <c r="G34" s="1"/>
      <c r="H34" s="1"/>
      <c r="I34" s="1"/>
      <c r="J34" s="1"/>
      <c r="K34" s="1"/>
      <c r="L34" s="1"/>
      <c r="M34" s="1"/>
      <c r="N34" s="1"/>
      <c r="O34" s="1"/>
      <c r="P34" s="1"/>
      <c r="Q34" s="1"/>
      <c r="R34" s="1"/>
      <c r="S34" s="1"/>
      <c r="T34" s="1"/>
      <c r="U34" s="1"/>
      <c r="V34" s="1"/>
      <c r="W34" s="1"/>
      <c r="X34" s="1"/>
      <c r="Y34" s="1"/>
      <c r="Z34" s="1"/>
      <c r="AA34" s="1"/>
      <c r="AB34" s="1"/>
      <c r="AC34" s="1"/>
      <c r="AD34" s="1"/>
      <c r="AE34" s="20"/>
      <c r="AF34" s="20"/>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row>
    <row r="35" spans="1:98" ht="15.75">
      <c r="A35" s="1"/>
      <c r="B35" s="1"/>
      <c r="D35" s="65"/>
      <c r="F35" s="1"/>
      <c r="G35" s="1"/>
      <c r="H35" s="1"/>
      <c r="I35" s="1"/>
      <c r="J35" s="1"/>
      <c r="K35" s="1"/>
      <c r="L35" s="1"/>
      <c r="M35" s="13"/>
      <c r="N35" s="13"/>
      <c r="O35" s="13"/>
      <c r="P35" s="13"/>
      <c r="Q35" s="13"/>
      <c r="R35" s="1"/>
      <c r="S35" s="1"/>
      <c r="T35" s="1"/>
      <c r="U35" s="1"/>
      <c r="V35" s="1"/>
      <c r="W35" s="1"/>
      <c r="X35" s="1"/>
      <c r="Y35" s="1"/>
      <c r="Z35" s="13"/>
      <c r="AA35" s="13"/>
      <c r="AB35" s="13"/>
      <c r="AC35" s="13"/>
      <c r="AD35" s="13"/>
      <c r="AE35" s="20"/>
      <c r="AF35" s="20"/>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row>
    <row r="36" spans="1:98" ht="15.75">
      <c r="A36" s="1"/>
      <c r="B36" s="1"/>
      <c r="D36" s="65"/>
      <c r="F36" s="1"/>
      <c r="G36" s="1"/>
      <c r="H36" s="1"/>
      <c r="I36" s="1"/>
      <c r="J36" s="1"/>
      <c r="K36" s="1"/>
      <c r="L36" s="1"/>
      <c r="M36" s="13"/>
      <c r="N36" s="13"/>
      <c r="O36" s="13"/>
      <c r="P36" s="13"/>
      <c r="Q36" s="13"/>
      <c r="R36" s="1"/>
      <c r="S36" s="1"/>
      <c r="T36" s="1"/>
      <c r="U36" s="1"/>
      <c r="V36" s="1"/>
      <c r="W36" s="1"/>
      <c r="X36" s="1"/>
      <c r="Y36" s="1"/>
      <c r="Z36" s="13"/>
      <c r="AA36" s="13"/>
      <c r="AB36" s="13"/>
      <c r="AC36" s="13"/>
      <c r="AD36" s="13"/>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row>
    <row r="37" spans="1:98" ht="15.75">
      <c r="A37" s="1"/>
      <c r="B37" s="1"/>
      <c r="C37" s="1"/>
      <c r="D37" s="14"/>
      <c r="F37" s="1"/>
      <c r="G37" s="1"/>
      <c r="H37" s="1"/>
      <c r="I37" s="1"/>
      <c r="J37" s="1"/>
      <c r="K37" s="1"/>
      <c r="L37" s="1"/>
      <c r="M37" s="14"/>
      <c r="N37" s="14"/>
      <c r="O37" s="14"/>
      <c r="P37" s="14"/>
      <c r="Q37" s="14"/>
      <c r="R37" s="1"/>
      <c r="S37" s="1"/>
      <c r="T37" s="1"/>
      <c r="U37" s="1"/>
      <c r="V37" s="1"/>
      <c r="W37" s="1"/>
      <c r="X37" s="1"/>
      <c r="Y37" s="1"/>
      <c r="Z37" s="14"/>
      <c r="AA37" s="14"/>
      <c r="AB37" s="14"/>
      <c r="AC37" s="14"/>
      <c r="AD37" s="14"/>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row>
    <row r="38" spans="1:98" ht="15.75">
      <c r="A38" s="1"/>
      <c r="B38" s="1"/>
      <c r="C38" s="1"/>
      <c r="G38" s="1"/>
      <c r="H38" s="1"/>
      <c r="I38" s="15"/>
      <c r="J38" s="15"/>
      <c r="K38" s="15"/>
      <c r="L38" s="15"/>
      <c r="M38" s="15"/>
      <c r="N38" s="1"/>
      <c r="O38" s="1"/>
      <c r="P38" s="1"/>
      <c r="Q38" s="1"/>
      <c r="R38" s="1"/>
      <c r="S38" s="1"/>
      <c r="T38" s="1"/>
      <c r="U38" s="1"/>
      <c r="V38" s="19"/>
      <c r="W38" s="20"/>
      <c r="X38" s="20"/>
      <c r="Y38" s="20"/>
      <c r="Z38" s="2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8" ht="15.75" customHeight="1">
      <c r="A39" s="1"/>
      <c r="B39" s="1"/>
      <c r="C39" s="1"/>
      <c r="G39" s="1"/>
      <c r="H39" s="1"/>
      <c r="I39" s="16"/>
      <c r="J39" s="16"/>
      <c r="K39" s="16"/>
      <c r="L39" s="16"/>
      <c r="M39" s="16"/>
      <c r="N39" s="1"/>
      <c r="O39" s="1"/>
      <c r="P39" s="1"/>
      <c r="Q39" s="1"/>
      <c r="R39" s="1"/>
      <c r="S39" s="1"/>
      <c r="T39" s="1"/>
      <c r="U39" s="1"/>
      <c r="V39" s="21"/>
      <c r="W39" s="20"/>
      <c r="X39" s="20"/>
      <c r="Y39" s="20"/>
      <c r="Z39" s="20"/>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8" ht="15.75">
      <c r="A40" s="1"/>
      <c r="B40" s="1"/>
      <c r="C40" s="1"/>
      <c r="G40" s="1"/>
      <c r="H40" s="1"/>
      <c r="I40" s="17"/>
      <c r="J40" s="17"/>
      <c r="K40" s="17"/>
      <c r="L40" s="17"/>
      <c r="M40" s="17"/>
      <c r="N40" s="1"/>
      <c r="O40" s="1"/>
      <c r="P40" s="1"/>
      <c r="Q40" s="1"/>
      <c r="R40" s="1"/>
      <c r="S40" s="1"/>
      <c r="T40" s="1"/>
      <c r="U40" s="1"/>
      <c r="V40" s="21"/>
      <c r="W40" s="20"/>
      <c r="X40" s="20"/>
      <c r="Y40" s="20"/>
      <c r="Z40" s="2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8" ht="15.75">
      <c r="A41" s="1"/>
      <c r="B41" s="1"/>
      <c r="C41" s="1"/>
      <c r="G41" s="1"/>
      <c r="H41" s="1"/>
      <c r="I41" s="18"/>
      <c r="J41" s="18"/>
      <c r="K41" s="18"/>
      <c r="L41" s="18"/>
      <c r="M41" s="18"/>
      <c r="N41" s="1"/>
      <c r="O41" s="1"/>
      <c r="P41" s="1"/>
      <c r="Q41" s="1"/>
      <c r="R41" s="1"/>
      <c r="S41" s="1"/>
      <c r="T41" s="1"/>
      <c r="U41" s="1"/>
      <c r="V41" s="21"/>
      <c r="W41" s="20"/>
      <c r="X41" s="20"/>
      <c r="Y41" s="20"/>
      <c r="Z41" s="2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8" ht="15.75">
      <c r="A42" s="1"/>
      <c r="B42" s="1"/>
      <c r="C42" s="1"/>
      <c r="G42" s="1"/>
      <c r="H42" s="1"/>
      <c r="I42" s="18"/>
      <c r="J42" s="18"/>
      <c r="K42" s="18"/>
      <c r="L42" s="18"/>
      <c r="M42" s="18"/>
      <c r="N42" s="1"/>
      <c r="O42" s="1"/>
      <c r="P42" s="1"/>
      <c r="Q42" s="1"/>
      <c r="R42" s="1"/>
      <c r="S42" s="1"/>
      <c r="T42" s="1"/>
      <c r="U42" s="1"/>
      <c r="V42" s="21"/>
      <c r="W42" s="20"/>
      <c r="X42" s="20"/>
      <c r="Y42" s="20"/>
      <c r="Z42" s="20"/>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8" ht="15.75">
      <c r="A43" s="1"/>
      <c r="B43" s="1"/>
      <c r="C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8" ht="15.75">
      <c r="A44" s="1"/>
      <c r="B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8" ht="15.75">
      <c r="A45" s="1"/>
      <c r="B45" s="1"/>
      <c r="C45" s="1"/>
      <c r="D45" s="1"/>
      <c r="E45" s="1"/>
      <c r="F45" s="1"/>
      <c r="G45" s="13"/>
      <c r="H45" s="1"/>
      <c r="I45" s="1"/>
      <c r="J45" s="1"/>
      <c r="K45" s="1"/>
      <c r="L45" s="1"/>
      <c r="M45" s="1"/>
      <c r="N45" s="1"/>
      <c r="O45" s="13"/>
      <c r="P45" s="1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8" ht="15.75">
      <c r="A46" s="1"/>
      <c r="B46" s="1"/>
      <c r="C46" s="1"/>
      <c r="D46" s="1"/>
      <c r="E46" s="1"/>
      <c r="F46" s="1"/>
      <c r="G46" s="13"/>
      <c r="H46" s="1"/>
      <c r="I46" s="1"/>
      <c r="J46" s="1"/>
      <c r="K46" s="1"/>
      <c r="L46" s="1"/>
      <c r="M46" s="1"/>
      <c r="N46" s="1"/>
      <c r="O46" s="13"/>
      <c r="P46" s="13"/>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8" ht="15.75">
      <c r="A47" s="1"/>
      <c r="B47" s="1"/>
      <c r="C47" s="1"/>
      <c r="D47" s="1"/>
      <c r="E47" s="1"/>
      <c r="F47" s="1"/>
      <c r="G47" s="14"/>
      <c r="H47" s="1"/>
      <c r="I47" s="1"/>
      <c r="J47" s="1"/>
      <c r="K47" s="1"/>
      <c r="L47" s="1"/>
      <c r="M47" s="1"/>
      <c r="N47" s="1"/>
      <c r="O47" s="14"/>
      <c r="P47" s="1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8" ht="15.75">
      <c r="A48" s="1"/>
      <c r="B48" s="1"/>
      <c r="C48" s="1"/>
      <c r="D48" s="1"/>
      <c r="E48" s="1"/>
      <c r="F48" s="1"/>
      <c r="G48" s="1"/>
      <c r="H48" s="1"/>
      <c r="I48" s="1"/>
      <c r="J48" s="19"/>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row>
    <row r="49" spans="1:98" ht="15.75">
      <c r="A49" s="1"/>
      <c r="B49" s="1"/>
      <c r="C49" s="1"/>
      <c r="D49" s="1"/>
      <c r="E49" s="1"/>
      <c r="F49" s="1"/>
      <c r="G49" s="1"/>
      <c r="H49" s="1"/>
      <c r="I49" s="1"/>
      <c r="J49" s="21"/>
      <c r="K49" s="2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98" ht="15.75">
      <c r="A50" s="1"/>
      <c r="B50" s="1"/>
      <c r="C50" s="1"/>
      <c r="D50" s="1"/>
      <c r="E50" s="1"/>
      <c r="F50" s="1"/>
      <c r="G50" s="1"/>
      <c r="H50" s="1"/>
      <c r="I50" s="1"/>
      <c r="J50" s="21"/>
      <c r="K50" s="2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row>
    <row r="51" spans="1:98" ht="15.75">
      <c r="A51" s="1"/>
      <c r="B51" s="1"/>
      <c r="C51" s="1"/>
      <c r="D51" s="1"/>
      <c r="E51" s="1"/>
      <c r="F51" s="1"/>
      <c r="G51" s="1"/>
      <c r="H51" s="1"/>
      <c r="I51" s="1"/>
      <c r="J51" s="21"/>
      <c r="K51" s="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row>
    <row r="52" spans="1:98" ht="15.75">
      <c r="A52" s="1"/>
      <c r="B52" s="1"/>
      <c r="C52" s="1"/>
      <c r="D52" s="1"/>
      <c r="E52" s="1"/>
      <c r="F52" s="21"/>
      <c r="G52" s="2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98"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row>
    <row r="54" spans="1:98"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row>
    <row r="55" spans="1:98"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row>
    <row r="56" spans="1:98"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row>
    <row r="57" spans="1:98"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row>
    <row r="58" spans="1:98"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row>
    <row r="59" spans="1:98" ht="15.75">
      <c r="A59" s="1"/>
      <c r="B59" s="1"/>
      <c r="C59" s="1"/>
      <c r="D59" s="1"/>
      <c r="E59" s="1"/>
      <c r="F59" s="1"/>
      <c r="G59" s="1"/>
      <c r="H59" s="1"/>
      <c r="I59" s="1"/>
      <c r="J59" s="1"/>
      <c r="K59" s="1"/>
      <c r="L59" s="1"/>
      <c r="M59" s="1"/>
      <c r="N59" s="1"/>
      <c r="O59" s="1"/>
      <c r="P59" s="1"/>
      <c r="Q59" s="1"/>
      <c r="R59" s="1"/>
      <c r="S59" s="1"/>
      <c r="T59" s="1"/>
      <c r="U59" s="1"/>
      <c r="V59" s="1"/>
      <c r="W59" s="1"/>
      <c r="X59" s="1"/>
      <c r="Y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row>
    <row r="60" spans="1:98" ht="15.75">
      <c r="A60" s="1"/>
      <c r="B60" s="1"/>
      <c r="C60" s="1"/>
      <c r="D60" s="1"/>
      <c r="E60" s="1"/>
      <c r="F60" s="1"/>
      <c r="G60" s="1"/>
      <c r="H60" s="1"/>
      <c r="I60" s="1"/>
      <c r="J60" s="1"/>
      <c r="K60" s="1"/>
      <c r="L60" s="1"/>
      <c r="M60" s="1"/>
      <c r="N60" s="1"/>
      <c r="O60" s="1"/>
      <c r="P60" s="1"/>
      <c r="Q60" s="1"/>
      <c r="R60" s="1"/>
      <c r="S60" s="1"/>
      <c r="T60" s="1"/>
      <c r="U60" s="1"/>
      <c r="V60" s="1"/>
      <c r="W60" s="1"/>
      <c r="X60" s="1"/>
      <c r="Y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row>
    <row r="61" spans="1:98"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row>
    <row r="62" spans="1:98"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row>
    <row r="63" spans="1:98"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row>
    <row r="64" spans="1:98"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row>
    <row r="65" spans="1:98" ht="15.75">
      <c r="A65" s="1"/>
      <c r="B65" s="1"/>
      <c r="C65" s="1"/>
      <c r="D65" s="1"/>
      <c r="E65" s="1"/>
      <c r="F65" s="1"/>
      <c r="G65" s="1"/>
      <c r="H65" s="1"/>
      <c r="I65" s="1"/>
      <c r="J65" s="1"/>
      <c r="K65" s="1"/>
      <c r="L65" s="1"/>
      <c r="M65" s="1"/>
      <c r="N65" s="1"/>
      <c r="O65" s="1"/>
      <c r="P65" s="1"/>
      <c r="Q65" s="1"/>
      <c r="R65" s="1"/>
      <c r="S65" s="1"/>
      <c r="V65" s="1"/>
      <c r="W65" s="1"/>
      <c r="X65" s="1"/>
      <c r="Y65" s="1"/>
      <c r="Z65" s="1"/>
      <c r="AA65" s="1"/>
      <c r="AB65" s="1"/>
      <c r="AC65" s="1"/>
      <c r="AD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row>
    <row r="66" spans="1:98" ht="15.75">
      <c r="A66" s="1"/>
      <c r="B66" s="1"/>
      <c r="C66" s="1"/>
      <c r="D66" s="1"/>
      <c r="E66" s="1"/>
      <c r="F66" s="1"/>
      <c r="G66" s="1"/>
      <c r="H66" s="1"/>
      <c r="I66" s="1"/>
      <c r="J66" s="1"/>
      <c r="K66" s="1"/>
      <c r="L66" s="1"/>
      <c r="M66" s="1"/>
      <c r="N66" s="1"/>
      <c r="O66" s="1"/>
      <c r="P66" s="1"/>
      <c r="Q66" s="1"/>
      <c r="R66" s="1"/>
      <c r="S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row>
    <row r="67" spans="1:98" ht="15.75">
      <c r="A67" s="1"/>
      <c r="B67" s="1"/>
      <c r="C67" s="1"/>
      <c r="D67" s="1"/>
      <c r="E67" s="1"/>
      <c r="F67" s="1"/>
      <c r="G67" s="1"/>
      <c r="H67" s="1"/>
      <c r="I67" s="1"/>
      <c r="J67" s="1"/>
      <c r="K67" s="1"/>
      <c r="L67" s="1"/>
      <c r="M67" s="1"/>
      <c r="N67" s="1"/>
      <c r="O67" s="1"/>
      <c r="P67" s="1"/>
      <c r="Q67" s="1"/>
      <c r="R67" s="1"/>
      <c r="S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row>
    <row r="68" spans="1:98" ht="15.75">
      <c r="A68" s="1"/>
      <c r="B68" s="1"/>
      <c r="C68" s="1"/>
      <c r="D68" s="1"/>
      <c r="E68" s="1"/>
      <c r="F68" s="1"/>
      <c r="G68" s="1"/>
      <c r="H68" s="1"/>
      <c r="I68" s="1"/>
      <c r="J68" s="1"/>
      <c r="K68" s="1"/>
      <c r="L68" s="1"/>
      <c r="M68" s="1"/>
      <c r="N68" s="1"/>
      <c r="O68" s="1"/>
      <c r="P68" s="1"/>
      <c r="Q68" s="1"/>
      <c r="R68" s="1"/>
      <c r="S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row>
    <row r="69" spans="1:98" ht="15.75">
      <c r="A69" s="1"/>
      <c r="B69" s="1"/>
      <c r="C69" s="1"/>
      <c r="D69" s="1"/>
      <c r="E69" s="1"/>
      <c r="F69" s="1"/>
      <c r="G69" s="1"/>
      <c r="H69" s="1"/>
      <c r="I69" s="1"/>
      <c r="J69" s="1"/>
      <c r="K69" s="1"/>
      <c r="L69" s="1"/>
      <c r="M69" s="1"/>
      <c r="N69" s="1"/>
      <c r="O69" s="1"/>
      <c r="P69" s="1"/>
      <c r="Q69" s="1"/>
      <c r="R69" s="1"/>
      <c r="S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CA69" s="1"/>
      <c r="CB69" s="1"/>
      <c r="CC69" s="1"/>
      <c r="CD69" s="1"/>
      <c r="CE69" s="1"/>
      <c r="CF69" s="1"/>
      <c r="CG69" s="1"/>
      <c r="CH69" s="1"/>
      <c r="CI69" s="1"/>
      <c r="CJ69" s="1"/>
      <c r="CK69" s="1"/>
      <c r="CL69" s="1"/>
      <c r="CM69" s="1"/>
      <c r="CN69" s="1"/>
      <c r="CO69" s="1"/>
      <c r="CP69" s="1"/>
      <c r="CQ69" s="1"/>
      <c r="CR69" s="1"/>
      <c r="CS69" s="1"/>
      <c r="CT69" s="1"/>
    </row>
    <row r="70" spans="1:98" ht="15.75">
      <c r="A70" s="1"/>
      <c r="B70" s="1"/>
      <c r="C70" s="1"/>
      <c r="D70" s="1"/>
      <c r="E70" s="1"/>
      <c r="F70" s="1"/>
      <c r="G70" s="1"/>
      <c r="H70" s="1"/>
      <c r="I70" s="1"/>
      <c r="J70" s="1"/>
      <c r="K70" s="1"/>
      <c r="L70" s="1"/>
      <c r="M70" s="1"/>
      <c r="N70" s="1"/>
      <c r="O70" s="1"/>
      <c r="P70" s="1"/>
      <c r="Q70" s="1"/>
      <c r="R70" s="1"/>
      <c r="S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CA70" s="1"/>
      <c r="CB70" s="1"/>
      <c r="CC70" s="1"/>
      <c r="CD70" s="1"/>
      <c r="CE70" s="1"/>
      <c r="CF70" s="1"/>
      <c r="CG70" s="1"/>
      <c r="CH70" s="1"/>
      <c r="CI70" s="1"/>
      <c r="CJ70" s="1"/>
      <c r="CK70" s="1"/>
      <c r="CL70" s="1"/>
      <c r="CM70" s="1"/>
      <c r="CN70" s="1"/>
      <c r="CO70" s="1"/>
      <c r="CP70" s="1"/>
      <c r="CQ70" s="1"/>
      <c r="CR70" s="1"/>
      <c r="CS70" s="1"/>
      <c r="CT70" s="1"/>
    </row>
    <row r="71" spans="1:98" ht="15.75">
      <c r="A71" s="1"/>
      <c r="B71" s="1"/>
      <c r="C71" s="1"/>
      <c r="D71" s="1"/>
      <c r="E71" s="1"/>
      <c r="F71" s="1"/>
      <c r="G71" s="1"/>
      <c r="H71" s="1"/>
      <c r="I71" s="1"/>
      <c r="J71" s="1"/>
      <c r="K71" s="1"/>
      <c r="L71" s="1"/>
      <c r="M71" s="1"/>
      <c r="N71" s="1"/>
      <c r="O71" s="1"/>
      <c r="P71" s="1"/>
      <c r="Q71" s="1"/>
      <c r="R71" s="1"/>
      <c r="S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CA71" s="1"/>
      <c r="CB71" s="1"/>
      <c r="CC71" s="1"/>
      <c r="CD71" s="1"/>
      <c r="CE71" s="1"/>
      <c r="CF71" s="1"/>
      <c r="CG71" s="1"/>
      <c r="CH71" s="1"/>
      <c r="CI71" s="1"/>
      <c r="CJ71" s="1"/>
      <c r="CK71" s="1"/>
      <c r="CL71" s="1"/>
      <c r="CM71" s="1"/>
      <c r="CN71" s="1"/>
      <c r="CO71" s="1"/>
      <c r="CP71" s="1"/>
      <c r="CQ71" s="1"/>
      <c r="CR71" s="1"/>
      <c r="CS71" s="1"/>
      <c r="CT71" s="1"/>
    </row>
    <row r="72" spans="1:98" ht="15.75">
      <c r="A72" s="1"/>
      <c r="B72" s="1"/>
      <c r="C72" s="1"/>
      <c r="D72" s="1"/>
      <c r="E72" s="1"/>
      <c r="F72" s="1"/>
      <c r="G72" s="1"/>
      <c r="H72" s="1"/>
      <c r="I72" s="1"/>
      <c r="J72" s="1"/>
      <c r="K72" s="1"/>
      <c r="L72" s="1"/>
      <c r="M72" s="1"/>
      <c r="N72" s="1"/>
      <c r="O72" s="1"/>
      <c r="P72" s="1"/>
      <c r="Q72" s="1"/>
      <c r="R72" s="1"/>
      <c r="S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CA72" s="1"/>
      <c r="CB72" s="1"/>
      <c r="CC72" s="1"/>
      <c r="CD72" s="1"/>
      <c r="CE72" s="1"/>
      <c r="CF72" s="1"/>
      <c r="CG72" s="1"/>
      <c r="CH72" s="1"/>
      <c r="CI72" s="1"/>
      <c r="CJ72" s="1"/>
      <c r="CK72" s="1"/>
      <c r="CL72" s="1"/>
      <c r="CM72" s="1"/>
      <c r="CN72" s="1"/>
      <c r="CO72" s="1"/>
      <c r="CP72" s="1"/>
      <c r="CQ72" s="1"/>
      <c r="CR72" s="1"/>
      <c r="CS72" s="1"/>
      <c r="CT72" s="1"/>
    </row>
    <row r="73" spans="1:98" ht="15.75">
      <c r="A73" s="1"/>
      <c r="B73" s="1"/>
      <c r="C73" s="1"/>
      <c r="D73" s="1"/>
      <c r="E73" s="1"/>
      <c r="F73" s="1"/>
      <c r="G73" s="1"/>
      <c r="H73" s="1"/>
      <c r="I73" s="1"/>
      <c r="J73" s="1"/>
      <c r="K73" s="1"/>
      <c r="L73" s="1"/>
      <c r="M73" s="1"/>
      <c r="N73" s="1"/>
      <c r="O73" s="1"/>
      <c r="P73" s="1"/>
      <c r="Q73" s="1"/>
      <c r="R73" s="1"/>
      <c r="S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CA73" s="1"/>
      <c r="CB73" s="1"/>
      <c r="CC73" s="1"/>
      <c r="CD73" s="1"/>
      <c r="CE73" s="1"/>
      <c r="CF73" s="1"/>
      <c r="CG73" s="1"/>
      <c r="CH73" s="1"/>
      <c r="CI73" s="1"/>
      <c r="CJ73" s="1"/>
      <c r="CK73" s="1"/>
      <c r="CL73" s="1"/>
      <c r="CM73" s="1"/>
      <c r="CN73" s="1"/>
      <c r="CO73" s="1"/>
      <c r="CP73" s="1"/>
      <c r="CQ73" s="1"/>
      <c r="CR73" s="1"/>
      <c r="CS73" s="1"/>
      <c r="CT73" s="1"/>
    </row>
  </sheetData>
  <mergeCells count="143">
    <mergeCell ref="C30:G30"/>
    <mergeCell ref="H30:S30"/>
    <mergeCell ref="C27:G27"/>
    <mergeCell ref="H27:S27"/>
    <mergeCell ref="C28:G28"/>
    <mergeCell ref="H28:S28"/>
    <mergeCell ref="C29:G29"/>
    <mergeCell ref="H29:S29"/>
    <mergeCell ref="BC26:BE30"/>
    <mergeCell ref="BN26:BP30"/>
    <mergeCell ref="BQ26:BS30"/>
    <mergeCell ref="BT26:BV30"/>
    <mergeCell ref="AG26:AI30"/>
    <mergeCell ref="AJ26:AL30"/>
    <mergeCell ref="AM26:AO30"/>
    <mergeCell ref="AR26:AT30"/>
    <mergeCell ref="AU26:AW30"/>
    <mergeCell ref="AX26:AZ30"/>
    <mergeCell ref="BF25:BH25"/>
    <mergeCell ref="BI25:BK25"/>
    <mergeCell ref="BN25:BP25"/>
    <mergeCell ref="BQ25:BS25"/>
    <mergeCell ref="BT25:BV25"/>
    <mergeCell ref="C26:G26"/>
    <mergeCell ref="H26:S26"/>
    <mergeCell ref="V26:X30"/>
    <mergeCell ref="Y26:AA30"/>
    <mergeCell ref="AB26:AD30"/>
    <mergeCell ref="AJ25:AL25"/>
    <mergeCell ref="AM25:AO25"/>
    <mergeCell ref="AR25:AT25"/>
    <mergeCell ref="AU25:AW25"/>
    <mergeCell ref="AX25:AZ25"/>
    <mergeCell ref="BC25:BE25"/>
    <mergeCell ref="C25:G25"/>
    <mergeCell ref="H25:S25"/>
    <mergeCell ref="V25:X25"/>
    <mergeCell ref="Y25:AA25"/>
    <mergeCell ref="AB25:AD25"/>
    <mergeCell ref="AG25:AI25"/>
    <mergeCell ref="BF26:BH30"/>
    <mergeCell ref="BI26:BK30"/>
    <mergeCell ref="BW22:BW23"/>
    <mergeCell ref="BX22:BX23"/>
    <mergeCell ref="BY22:BZ22"/>
    <mergeCell ref="C23:G23"/>
    <mergeCell ref="H23:S23"/>
    <mergeCell ref="C24:G24"/>
    <mergeCell ref="H24:S24"/>
    <mergeCell ref="BI22:BK22"/>
    <mergeCell ref="BL22:BL23"/>
    <mergeCell ref="BM22:BM23"/>
    <mergeCell ref="BN22:BP22"/>
    <mergeCell ref="BQ22:BS22"/>
    <mergeCell ref="BT22:BV22"/>
    <mergeCell ref="AU22:AW22"/>
    <mergeCell ref="AX22:AZ22"/>
    <mergeCell ref="BA22:BA23"/>
    <mergeCell ref="BB22:BB23"/>
    <mergeCell ref="BC22:BE22"/>
    <mergeCell ref="BF22:BH22"/>
    <mergeCell ref="AG22:AI22"/>
    <mergeCell ref="AJ22:AL22"/>
    <mergeCell ref="AM22:AO22"/>
    <mergeCell ref="AP22:AP23"/>
    <mergeCell ref="AQ22:AQ23"/>
    <mergeCell ref="AR22:AT22"/>
    <mergeCell ref="C22:S22"/>
    <mergeCell ref="V22:X22"/>
    <mergeCell ref="Y22:AA22"/>
    <mergeCell ref="AB22:AD22"/>
    <mergeCell ref="AE22:AE23"/>
    <mergeCell ref="AF22:AF23"/>
    <mergeCell ref="BY16:BY17"/>
    <mergeCell ref="BZ16:BZ17"/>
    <mergeCell ref="C21:U21"/>
    <mergeCell ref="V21:AF21"/>
    <mergeCell ref="AG21:AQ21"/>
    <mergeCell ref="AR21:BB21"/>
    <mergeCell ref="BC21:BM21"/>
    <mergeCell ref="BN21:BX21"/>
    <mergeCell ref="BM16:BM17"/>
    <mergeCell ref="BN16:BP16"/>
    <mergeCell ref="BQ16:BS16"/>
    <mergeCell ref="BT16:BV16"/>
    <mergeCell ref="BW16:BW17"/>
    <mergeCell ref="BX16:BX17"/>
    <mergeCell ref="BA16:BA17"/>
    <mergeCell ref="BB16:BB17"/>
    <mergeCell ref="BC16:BE16"/>
    <mergeCell ref="BY15:BZ15"/>
    <mergeCell ref="G16:I16"/>
    <mergeCell ref="J16:L16"/>
    <mergeCell ref="M16:O16"/>
    <mergeCell ref="P16:R16"/>
    <mergeCell ref="S16:U16"/>
    <mergeCell ref="V16:X16"/>
    <mergeCell ref="BY12:BZ12"/>
    <mergeCell ref="BU13:BV13"/>
    <mergeCell ref="BY13:BZ13"/>
    <mergeCell ref="Y16:AA16"/>
    <mergeCell ref="AB16:AD16"/>
    <mergeCell ref="AE16:AE17"/>
    <mergeCell ref="AF16:AF17"/>
    <mergeCell ref="AG16:AI16"/>
    <mergeCell ref="AJ16:AL16"/>
    <mergeCell ref="AR15:BB15"/>
    <mergeCell ref="BC15:BM15"/>
    <mergeCell ref="BN15:BX15"/>
    <mergeCell ref="BF16:BH16"/>
    <mergeCell ref="BI16:BK16"/>
    <mergeCell ref="BL16:BL17"/>
    <mergeCell ref="AM16:AO16"/>
    <mergeCell ref="AP16:AP17"/>
    <mergeCell ref="C15:C17"/>
    <mergeCell ref="D15:D17"/>
    <mergeCell ref="E15:E17"/>
    <mergeCell ref="F15:F17"/>
    <mergeCell ref="G15:U15"/>
    <mergeCell ref="V15:AF15"/>
    <mergeCell ref="AG15:AQ15"/>
    <mergeCell ref="C11:C13"/>
    <mergeCell ref="D11:J13"/>
    <mergeCell ref="K11:M13"/>
    <mergeCell ref="N11:U13"/>
    <mergeCell ref="V11:BK13"/>
    <mergeCell ref="AQ16:AQ17"/>
    <mergeCell ref="AR16:AT16"/>
    <mergeCell ref="AU16:AW16"/>
    <mergeCell ref="AX16:AZ16"/>
    <mergeCell ref="BL11:BX11"/>
    <mergeCell ref="C6:U6"/>
    <mergeCell ref="C7:D7"/>
    <mergeCell ref="E7:BZ7"/>
    <mergeCell ref="C9:D9"/>
    <mergeCell ref="E9:BZ9"/>
    <mergeCell ref="C10:U10"/>
    <mergeCell ref="C2:BZ2"/>
    <mergeCell ref="C3:Q3"/>
    <mergeCell ref="R3:AZ3"/>
    <mergeCell ref="BA3:BZ3"/>
    <mergeCell ref="C5:D5"/>
    <mergeCell ref="E5:BZ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HOJA # 1 INVERSIÓN </vt:lpstr>
      <vt:lpstr>CRAI</vt:lpstr>
      <vt:lpstr>C. POSGRADOS</vt:lpstr>
      <vt:lpstr>CUALIF. PROFES.</vt:lpstr>
      <vt:lpstr>FISH</vt:lpstr>
      <vt:lpstr>OBS. EDU. Y PEDA.</vt:lpstr>
      <vt:lpstr>ORQUESTA S.</vt:lpstr>
      <vt:lpstr>EGRESADOS </vt:lpstr>
      <vt:lpstr>DISCAPACIDAD </vt:lpstr>
      <vt:lpstr>PERMANESER</vt:lpstr>
      <vt:lpstr>CONSULTORIAS </vt:lpstr>
      <vt:lpstr>PLAN DE MANTENIMIENTO </vt:lpstr>
      <vt:lpstr>NUEVAS EDIFICACIONES </vt:lpstr>
      <vt:lpstr>GENERO</vt:lpstr>
      <vt:lpstr>FORTALECIMIENTO VCB</vt:lpstr>
      <vt:lpstr>FORTALEC. MEMORIA Y TERR.</vt:lpstr>
      <vt:lpstr>RECREACION Y DEP.</vt:lpstr>
      <vt:lpstr>SALUD MENTAL </vt:lpstr>
      <vt:lpstr>OTHERSIDE</vt:lpstr>
      <vt:lpstr>TRANF. CT&amp;I</vt:lpstr>
      <vt:lpstr>G. CONOC. CT&amp;I-C</vt:lpstr>
      <vt:lpstr>FORTA. OF. CT&amp;I-C</vt:lpstr>
      <vt:lpstr>POSTERIS LVMEN </vt:lpstr>
      <vt:lpstr>NAYA</vt:lpstr>
      <vt:lpstr>ACRED. PRO. ACREDITABLES </vt:lpstr>
      <vt:lpstr>RENOVA. Y CERTI. INST. </vt:lpstr>
      <vt:lpstr>SIST. GES. AMBI. </vt:lpstr>
      <vt:lpstr>SISTEMA DE GES. INT.</vt:lpstr>
      <vt:lpstr>PORTAL WEB </vt:lpstr>
      <vt:lpstr>MODER. RECU &amp; PLATAF. TEC. </vt:lpstr>
      <vt:lpstr>MODER. TECNO. VoIP</vt:lpstr>
      <vt:lpstr>FORTALEC. COMUNICACIÓN </vt:lpstr>
      <vt:lpstr>APREN. Y ESNSEÑ. CON AMOR</vt:lpstr>
      <vt:lpstr>SIST. ESTRATEGICO ORGANI. </vt:lpstr>
      <vt:lpstr>DOTA. &amp; ACCE. UNIVERS.</vt:lpstr>
      <vt:lpstr>TABLAS RET. DOCUMENT.</vt:lpstr>
      <vt:lpstr>Hoja1</vt:lpstr>
      <vt:lpstr>FOR 43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Oficina de Planeacion</cp:lastModifiedBy>
  <dcterms:created xsi:type="dcterms:W3CDTF">2020-11-19T16:48:24Z</dcterms:created>
  <dcterms:modified xsi:type="dcterms:W3CDTF">2024-03-01T16:01:06Z</dcterms:modified>
</cp:coreProperties>
</file>